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eporte de EXISTENCIAS " sheetId="2" r:id="rId1"/>
    <sheet name="02-43 Inv. de Bienes de Consum" sheetId="3" r:id="rId2"/>
  </sheets>
  <externalReferences>
    <externalReference r:id="rId3"/>
    <externalReference r:id="rId4"/>
  </externalReferences>
  <definedNames>
    <definedName name="_xlnm._FilterDatabase" localSheetId="0" hidden="1">'Reporte de EXISTENCIAS '!$A$12:$M$134</definedName>
    <definedName name="_xlnm.Print_Area" localSheetId="0">'Reporte de EXISTENCIAS '!$1:$138</definedName>
    <definedName name="_xlnm.Print_Titles" localSheetId="0">'Reporte de EXISTENCIAS 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2" l="1"/>
  <c r="K98" i="2"/>
  <c r="I98" i="2"/>
  <c r="I73" i="2"/>
  <c r="I100" i="2"/>
  <c r="J77" i="2"/>
  <c r="J78" i="2"/>
  <c r="G76" i="2"/>
  <c r="M78" i="2"/>
  <c r="M80" i="2"/>
  <c r="L124" i="2" l="1"/>
  <c r="L126" i="2"/>
  <c r="H44" i="2"/>
  <c r="I44" i="2" s="1"/>
  <c r="I15" i="2"/>
  <c r="I17" i="2"/>
  <c r="I18" i="2"/>
  <c r="I23" i="2"/>
  <c r="I25" i="2"/>
  <c r="I26" i="2"/>
  <c r="I27" i="2"/>
  <c r="I28" i="2"/>
  <c r="I29" i="2"/>
  <c r="I30" i="2"/>
  <c r="I31" i="2"/>
  <c r="I33" i="2"/>
  <c r="I34" i="2"/>
  <c r="I35" i="2"/>
  <c r="I36" i="2"/>
  <c r="I37" i="2"/>
  <c r="I40" i="2"/>
  <c r="I43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60" i="2"/>
  <c r="I66" i="2"/>
  <c r="I67" i="2"/>
  <c r="I69" i="2"/>
  <c r="I7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9" i="2"/>
  <c r="I101" i="2"/>
  <c r="I102" i="2"/>
  <c r="I103" i="2"/>
  <c r="I104" i="2"/>
  <c r="I105" i="2"/>
  <c r="I131" i="2"/>
  <c r="I132" i="2"/>
  <c r="J14" i="2"/>
  <c r="L127" i="2"/>
  <c r="K49" i="2"/>
  <c r="L50" i="2"/>
  <c r="G19" i="2"/>
  <c r="K19" i="2" s="1"/>
  <c r="K56" i="3" l="1"/>
  <c r="G56" i="3"/>
  <c r="D56" i="3"/>
  <c r="K54" i="3"/>
  <c r="G54" i="3"/>
  <c r="D54" i="3"/>
  <c r="J45" i="3"/>
  <c r="I45" i="3"/>
  <c r="H45" i="3"/>
  <c r="G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45" i="3" s="1"/>
  <c r="L15" i="3"/>
  <c r="J15" i="3"/>
  <c r="H15" i="3"/>
  <c r="F15" i="3"/>
  <c r="D15" i="3"/>
  <c r="G13" i="3"/>
  <c r="M129" i="2" l="1"/>
  <c r="M130" i="2"/>
  <c r="M128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5" i="2"/>
  <c r="L129" i="2"/>
  <c r="L130" i="2"/>
  <c r="L106" i="2"/>
  <c r="K18" i="2"/>
  <c r="K17" i="2"/>
  <c r="K40" i="2"/>
  <c r="K37" i="2"/>
  <c r="J72" i="2"/>
  <c r="M40" i="2" l="1"/>
  <c r="M127" i="2"/>
  <c r="M126" i="2"/>
  <c r="G126" i="2"/>
  <c r="G121" i="2"/>
  <c r="G122" i="2"/>
  <c r="G123" i="2"/>
  <c r="G124" i="2"/>
  <c r="G125" i="2"/>
  <c r="G120" i="2"/>
  <c r="G119" i="2"/>
  <c r="G118" i="2"/>
  <c r="G117" i="2"/>
  <c r="G116" i="2"/>
  <c r="G115" i="2"/>
  <c r="G114" i="2"/>
  <c r="G113" i="2"/>
  <c r="G22" i="2"/>
  <c r="K22" i="2" s="1"/>
  <c r="M22" i="2" s="1"/>
  <c r="G72" i="2"/>
  <c r="K72" i="2" s="1"/>
  <c r="M72" i="2" s="1"/>
  <c r="K73" i="2"/>
  <c r="M73" i="2" s="1"/>
  <c r="G74" i="2"/>
  <c r="K74" i="2" s="1"/>
  <c r="G75" i="2"/>
  <c r="K75" i="2" s="1"/>
  <c r="G71" i="2"/>
  <c r="K71" i="2" s="1"/>
  <c r="M71" i="2" s="1"/>
  <c r="G39" i="2"/>
  <c r="K39" i="2" s="1"/>
  <c r="M39" i="2" s="1"/>
  <c r="G38" i="2"/>
  <c r="K38" i="2" s="1"/>
  <c r="M38" i="2" s="1"/>
  <c r="G41" i="2"/>
  <c r="K41" i="2" s="1"/>
  <c r="M41" i="2" s="1"/>
  <c r="G42" i="2"/>
  <c r="K42" i="2" s="1"/>
  <c r="M42" i="2" s="1"/>
  <c r="K21" i="2" l="1"/>
  <c r="M21" i="2" s="1"/>
  <c r="K20" i="2"/>
  <c r="M20" i="2" s="1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G107" i="2"/>
  <c r="G108" i="2"/>
  <c r="G109" i="2"/>
  <c r="G110" i="2"/>
  <c r="G111" i="2"/>
  <c r="G112" i="2"/>
  <c r="G106" i="2"/>
  <c r="J76" i="2"/>
  <c r="K70" i="2"/>
  <c r="J64" i="2"/>
  <c r="G65" i="2"/>
  <c r="J62" i="2"/>
  <c r="J61" i="2"/>
  <c r="G62" i="2"/>
  <c r="G61" i="2"/>
  <c r="G59" i="2"/>
  <c r="K57" i="2"/>
  <c r="K58" i="2"/>
  <c r="J44" i="2"/>
  <c r="K44" i="2" s="1"/>
  <c r="I13" i="2"/>
  <c r="K23" i="2"/>
  <c r="G24" i="2"/>
  <c r="M19" i="2"/>
  <c r="J13" i="2"/>
  <c r="K13" i="2" s="1"/>
  <c r="M58" i="2" l="1"/>
  <c r="K76" i="2"/>
  <c r="K65" i="2"/>
  <c r="M65" i="2" s="1"/>
  <c r="K61" i="2"/>
  <c r="M61" i="2" s="1"/>
  <c r="K62" i="2"/>
  <c r="M62" i="2" s="1"/>
  <c r="K59" i="2"/>
  <c r="M59" i="2" s="1"/>
  <c r="K24" i="2"/>
  <c r="M24" i="2" s="1"/>
  <c r="M13" i="2"/>
  <c r="L82" i="2"/>
  <c r="J68" i="2"/>
  <c r="L68" i="2" s="1"/>
  <c r="M76" i="2" l="1"/>
  <c r="L60" i="2"/>
  <c r="L54" i="2"/>
  <c r="L46" i="2"/>
  <c r="L47" i="2"/>
  <c r="L48" i="2"/>
  <c r="L45" i="2"/>
  <c r="L56" i="2"/>
  <c r="L33" i="2"/>
  <c r="L31" i="2"/>
  <c r="L30" i="2"/>
  <c r="L28" i="2"/>
  <c r="L27" i="2"/>
  <c r="L25" i="2"/>
  <c r="L17" i="2"/>
  <c r="L88" i="2"/>
  <c r="L89" i="2"/>
  <c r="L90" i="2"/>
  <c r="L91" i="2"/>
  <c r="L92" i="2"/>
  <c r="L93" i="2"/>
  <c r="L94" i="2"/>
  <c r="L95" i="2"/>
  <c r="L96" i="2"/>
  <c r="L97" i="2"/>
  <c r="L87" i="2"/>
  <c r="L84" i="2"/>
  <c r="K88" i="2"/>
  <c r="H133" i="2"/>
  <c r="D133" i="2"/>
  <c r="K132" i="2"/>
  <c r="K131" i="2"/>
  <c r="J105" i="2"/>
  <c r="E105" i="2"/>
  <c r="J104" i="2"/>
  <c r="E104" i="2"/>
  <c r="E103" i="2"/>
  <c r="K103" i="2" s="1"/>
  <c r="E102" i="2"/>
  <c r="J101" i="2"/>
  <c r="E101" i="2"/>
  <c r="J100" i="2"/>
  <c r="E100" i="2"/>
  <c r="K100" i="2" s="1"/>
  <c r="J99" i="2"/>
  <c r="E99" i="2"/>
  <c r="K99" i="2" s="1"/>
  <c r="E98" i="2"/>
  <c r="K97" i="2"/>
  <c r="K96" i="2"/>
  <c r="K95" i="2"/>
  <c r="K94" i="2"/>
  <c r="K93" i="2"/>
  <c r="K92" i="2"/>
  <c r="K91" i="2"/>
  <c r="K90" i="2"/>
  <c r="K89" i="2"/>
  <c r="K87" i="2"/>
  <c r="K86" i="2"/>
  <c r="K85" i="2"/>
  <c r="K84" i="2"/>
  <c r="K82" i="2"/>
  <c r="K81" i="2"/>
  <c r="K69" i="2"/>
  <c r="K68" i="2"/>
  <c r="M68" i="2" s="1"/>
  <c r="J67" i="2"/>
  <c r="K67" i="2" s="1"/>
  <c r="E67" i="2"/>
  <c r="J66" i="2"/>
  <c r="K66" i="2" s="1"/>
  <c r="E66" i="2"/>
  <c r="K64" i="2"/>
  <c r="E64" i="2"/>
  <c r="J63" i="2"/>
  <c r="K63" i="2" s="1"/>
  <c r="E63" i="2"/>
  <c r="K60" i="2"/>
  <c r="K56" i="2"/>
  <c r="K55" i="2"/>
  <c r="K54" i="2"/>
  <c r="K53" i="2"/>
  <c r="K52" i="2"/>
  <c r="K51" i="2"/>
  <c r="K50" i="2"/>
  <c r="K48" i="2"/>
  <c r="K47" i="2"/>
  <c r="K46" i="2"/>
  <c r="K45" i="2"/>
  <c r="E44" i="2"/>
  <c r="M43" i="2"/>
  <c r="K36" i="2"/>
  <c r="K35" i="2"/>
  <c r="K34" i="2"/>
  <c r="K33" i="2"/>
  <c r="K32" i="2"/>
  <c r="M32" i="2" s="1"/>
  <c r="K31" i="2"/>
  <c r="K30" i="2"/>
  <c r="K29" i="2"/>
  <c r="K28" i="2"/>
  <c r="K27" i="2"/>
  <c r="K26" i="2"/>
  <c r="K25" i="2"/>
  <c r="M23" i="2"/>
  <c r="M18" i="2"/>
  <c r="M17" i="2"/>
  <c r="J16" i="2"/>
  <c r="M16" i="2" s="1"/>
  <c r="K15" i="2"/>
  <c r="K14" i="2"/>
  <c r="I14" i="2"/>
  <c r="M26" i="2" l="1"/>
  <c r="M28" i="2"/>
  <c r="M82" i="2"/>
  <c r="M86" i="2"/>
  <c r="K83" i="2"/>
  <c r="M83" i="2" s="1"/>
  <c r="M25" i="2"/>
  <c r="M27" i="2"/>
  <c r="E133" i="2"/>
  <c r="M36" i="2"/>
  <c r="M88" i="2"/>
  <c r="M50" i="2"/>
  <c r="M64" i="2"/>
  <c r="M69" i="2"/>
  <c r="M44" i="2"/>
  <c r="M35" i="2"/>
  <c r="M45" i="2"/>
  <c r="M81" i="2"/>
  <c r="M56" i="2"/>
  <c r="M66" i="2"/>
  <c r="L133" i="2"/>
  <c r="M131" i="2"/>
  <c r="M29" i="2"/>
  <c r="M37" i="2"/>
  <c r="M48" i="2"/>
  <c r="M95" i="2"/>
  <c r="M49" i="2"/>
  <c r="M51" i="2"/>
  <c r="M53" i="2"/>
  <c r="M57" i="2"/>
  <c r="M84" i="2"/>
  <c r="M96" i="2"/>
  <c r="M132" i="2"/>
  <c r="M60" i="2"/>
  <c r="M89" i="2"/>
  <c r="M91" i="2"/>
  <c r="M97" i="2"/>
  <c r="M63" i="2"/>
  <c r="J133" i="2"/>
  <c r="M14" i="2"/>
  <c r="M31" i="2"/>
  <c r="M33" i="2"/>
  <c r="M47" i="2"/>
  <c r="M52" i="2"/>
  <c r="M54" i="2"/>
  <c r="M67" i="2"/>
  <c r="M70" i="2"/>
  <c r="M85" i="2"/>
  <c r="M87" i="2"/>
  <c r="M90" i="2"/>
  <c r="M92" i="2"/>
  <c r="M94" i="2"/>
  <c r="M100" i="2"/>
  <c r="M15" i="2"/>
  <c r="M30" i="2"/>
  <c r="M34" i="2"/>
  <c r="M46" i="2"/>
  <c r="M55" i="2"/>
  <c r="M93" i="2"/>
  <c r="K102" i="2"/>
  <c r="M102" i="2" s="1"/>
  <c r="M104" i="2"/>
  <c r="K101" i="2"/>
  <c r="M105" i="2"/>
  <c r="M99" i="2"/>
  <c r="M103" i="2"/>
  <c r="M101" i="2" l="1"/>
  <c r="G133" i="2" l="1"/>
  <c r="I77" i="2"/>
  <c r="I133" i="2" s="1"/>
  <c r="K77" i="2"/>
  <c r="K133" i="2"/>
  <c r="I79" i="2"/>
  <c r="M79" i="2" s="1"/>
  <c r="M77" i="2" l="1"/>
  <c r="M133" i="2" s="1"/>
</calcChain>
</file>

<file path=xl/sharedStrings.xml><?xml version="1.0" encoding="utf-8"?>
<sst xmlns="http://schemas.openxmlformats.org/spreadsheetml/2006/main" count="577" uniqueCount="319">
  <si>
    <t>Dirección General de Contabilidad Gubernamental</t>
  </si>
  <si>
    <t>Formulario de Bienes De Consumo</t>
  </si>
  <si>
    <t>Valor RD$</t>
  </si>
  <si>
    <t>Institución:</t>
  </si>
  <si>
    <t>Sub-Capítulo:</t>
  </si>
  <si>
    <t>Capítulo:</t>
  </si>
  <si>
    <t>DAF:</t>
  </si>
  <si>
    <t>Fecha:</t>
  </si>
  <si>
    <t>UE:</t>
  </si>
  <si>
    <t>Cuenta Contable</t>
  </si>
  <si>
    <t xml:space="preserve">Entradas </t>
  </si>
  <si>
    <t>Observaciones</t>
  </si>
  <si>
    <t>510102000200010001</t>
  </si>
  <si>
    <t>2.3.1.1.01</t>
  </si>
  <si>
    <t>0100</t>
  </si>
  <si>
    <t>Alimentos y bebeidas para personas</t>
  </si>
  <si>
    <t>510102000200030001</t>
  </si>
  <si>
    <t>2.3.3.1.01</t>
  </si>
  <si>
    <t>Papel de escritorio</t>
  </si>
  <si>
    <t>510102000200030002</t>
  </si>
  <si>
    <t>2.3.3.2.01</t>
  </si>
  <si>
    <t>Productos de papel y cartón</t>
  </si>
  <si>
    <t>510102000200030003</t>
  </si>
  <si>
    <t>2.3.3.3.01</t>
  </si>
  <si>
    <t>Productos de artes gráficas</t>
  </si>
  <si>
    <t>510102000200050005</t>
  </si>
  <si>
    <t>2.3.5.5.01</t>
  </si>
  <si>
    <t>Artículos de plástico</t>
  </si>
  <si>
    <t>510102000200040003</t>
  </si>
  <si>
    <t>2.3.7.1.01</t>
  </si>
  <si>
    <t>Gasolina</t>
  </si>
  <si>
    <t>510102000200040017</t>
  </si>
  <si>
    <t>2.3.7.2.99</t>
  </si>
  <si>
    <t>Otros productos químicos y conexos</t>
  </si>
  <si>
    <t>510102000200070001</t>
  </si>
  <si>
    <t>2.3.9.1.01</t>
  </si>
  <si>
    <t>Material para limpieza</t>
  </si>
  <si>
    <t>510102000200070002</t>
  </si>
  <si>
    <t>2.3.9.2.01</t>
  </si>
  <si>
    <t>Útiles y materiales de escritorio, oficina e informática</t>
  </si>
  <si>
    <t>510102000200070999</t>
  </si>
  <si>
    <t>2.3.9.9.01</t>
  </si>
  <si>
    <t>Productos y Utiles Varios  n.i.p</t>
  </si>
  <si>
    <t xml:space="preserve">              TOTALES RD$</t>
  </si>
  <si>
    <t>DG-INS-02-43</t>
  </si>
  <si>
    <t>SUB DIRECTOR DE AUDITORIA</t>
  </si>
  <si>
    <t>Fecha de preparación</t>
  </si>
  <si>
    <t>Fecha de revisión</t>
  </si>
  <si>
    <t>Fecha de autorización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</si>
  <si>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</si>
  <si>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</si>
  <si>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</si>
  <si>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</si>
  <si>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</si>
  <si>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</si>
  <si>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</si>
  <si>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</si>
  <si>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</si>
  <si>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</si>
  <si>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</si>
  <si>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</si>
  <si>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</si>
  <si>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</si>
  <si>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</si>
  <si>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ALM-001</t>
  </si>
  <si>
    <t>RANCION ALIMENTICIA</t>
  </si>
  <si>
    <t>RACIONES</t>
  </si>
  <si>
    <t>PB-001</t>
  </si>
  <si>
    <t>RESMA DE PAPEL EN BLANCO 8 1/2X11 10/1</t>
  </si>
  <si>
    <t>RESMA</t>
  </si>
  <si>
    <t>PB-002</t>
  </si>
  <si>
    <t>RESMA DE PAPEL EN BLANCO 8 1/2X13 10/1</t>
  </si>
  <si>
    <t>FT-002</t>
  </si>
  <si>
    <t>FOLDERS MANILA  8 1/2X11</t>
  </si>
  <si>
    <t>CAJAS</t>
  </si>
  <si>
    <t>PAPEL HIGIENICO DE BAÑO 12/1</t>
  </si>
  <si>
    <t>FARDOS</t>
  </si>
  <si>
    <t>PT-001</t>
  </si>
  <si>
    <t>PS-003</t>
  </si>
  <si>
    <t>SERVILLETAS 500/1</t>
  </si>
  <si>
    <t>PAQUETE</t>
  </si>
  <si>
    <t>SB-001</t>
  </si>
  <si>
    <t>SP-001</t>
  </si>
  <si>
    <t>SOBRE MANILA NO. 7 DE PAGO 500/1</t>
  </si>
  <si>
    <t>SM-002</t>
  </si>
  <si>
    <t>LB-001</t>
  </si>
  <si>
    <t>LIBRETA RALLADA  5X8</t>
  </si>
  <si>
    <t>PAQUETES</t>
  </si>
  <si>
    <t>LB-002</t>
  </si>
  <si>
    <t>LIBRETA RALLADA 8 1/2 X11</t>
  </si>
  <si>
    <t>LIBRO RECORD 300 PAGINA</t>
  </si>
  <si>
    <t>LB-0001</t>
  </si>
  <si>
    <t xml:space="preserve">PAQUETES </t>
  </si>
  <si>
    <t>LIBRO RECORD 500 PAGINA</t>
  </si>
  <si>
    <t>FN-002</t>
  </si>
  <si>
    <t>UND</t>
  </si>
  <si>
    <t>FN-001</t>
  </si>
  <si>
    <t>EPAT-004</t>
  </si>
  <si>
    <t>COMB-0001</t>
  </si>
  <si>
    <t>COMBUSTIBLE TICKETS 500</t>
  </si>
  <si>
    <t>UNIDADES</t>
  </si>
  <si>
    <t>COMB-0002</t>
  </si>
  <si>
    <t>COMBUSTIBLE TICKETS 1000</t>
  </si>
  <si>
    <t>TI-005</t>
  </si>
  <si>
    <t>TINTA EPSON 504 AMARILLA</t>
  </si>
  <si>
    <t>TI-008</t>
  </si>
  <si>
    <t>TINTA EPSON 504 AZUL</t>
  </si>
  <si>
    <t>TI-007</t>
  </si>
  <si>
    <t>TINTA EPSON 504 MAGENTA (ROSADA)</t>
  </si>
  <si>
    <t>TI-006</t>
  </si>
  <si>
    <t>TINTA EPSON 504 NEGRA</t>
  </si>
  <si>
    <t>TI-030</t>
  </si>
  <si>
    <t>TINTA EPSON 664 AMARILLA</t>
  </si>
  <si>
    <t>TI-002</t>
  </si>
  <si>
    <t>TINTA EPSON 664 AZUL</t>
  </si>
  <si>
    <t>TI-003</t>
  </si>
  <si>
    <t>TINTA EPSON 664 MAGENTA (ROSADA)</t>
  </si>
  <si>
    <t>TI-004</t>
  </si>
  <si>
    <t>TINTA EPSON 664 NEGRA</t>
  </si>
  <si>
    <t>TO-003</t>
  </si>
  <si>
    <t>TINTA EPSON 544 NEGRA</t>
  </si>
  <si>
    <t>TOH-025</t>
  </si>
  <si>
    <t>TINTA EPSON 544 AZUL</t>
  </si>
  <si>
    <t>TO-006</t>
  </si>
  <si>
    <t>TINTA EPSON 544 MAGENTA</t>
  </si>
  <si>
    <t>TO-002</t>
  </si>
  <si>
    <t>TINTA EPSON 544 AMARILLO</t>
  </si>
  <si>
    <t>GALH003</t>
  </si>
  <si>
    <t>GALONES DE ALCOHOL 6/1</t>
  </si>
  <si>
    <t>GC-007</t>
  </si>
  <si>
    <t>GALONES DE CLORO 6/1</t>
  </si>
  <si>
    <t>CC-001</t>
  </si>
  <si>
    <t>CEPILLOS DE PARED</t>
  </si>
  <si>
    <t>CL-001</t>
  </si>
  <si>
    <t>CLORO</t>
  </si>
  <si>
    <t>GALON</t>
  </si>
  <si>
    <t>DG-001</t>
  </si>
  <si>
    <t xml:space="preserve">CUBETAS PLASTICAS  </t>
  </si>
  <si>
    <t>GD-006</t>
  </si>
  <si>
    <t>DESCALIN</t>
  </si>
  <si>
    <t>GD-008</t>
  </si>
  <si>
    <t>GD-001</t>
  </si>
  <si>
    <t>GJ-003</t>
  </si>
  <si>
    <t>GALONES DE JABON DE CUABA 6/1</t>
  </si>
  <si>
    <t>BLA-001</t>
  </si>
  <si>
    <t>BOLIGRAFOS AZUL 12/1</t>
  </si>
  <si>
    <t>CB-004</t>
  </si>
  <si>
    <t>CLIPS BINDER 3/4 19 MM PEQUEÑOS</t>
  </si>
  <si>
    <t>CAJITAS</t>
  </si>
  <si>
    <t>CB-005</t>
  </si>
  <si>
    <t>CB-003</t>
  </si>
  <si>
    <t xml:space="preserve">CLIPS BINDER2 51MM GRANDES </t>
  </si>
  <si>
    <t>CORRECTOR LIQUIDO TIPO 12/1</t>
  </si>
  <si>
    <t>DVR-002</t>
  </si>
  <si>
    <t>DVD-R EN BLANCO</t>
  </si>
  <si>
    <t>CD-001</t>
  </si>
  <si>
    <t>FG-001</t>
  </si>
  <si>
    <t>GB-001</t>
  </si>
  <si>
    <t xml:space="preserve">GOMAS BANDA </t>
  </si>
  <si>
    <t>GE-003</t>
  </si>
  <si>
    <t>GE-002</t>
  </si>
  <si>
    <t>GRAPAS ESTANDAR 26/6</t>
  </si>
  <si>
    <t>LC-001</t>
  </si>
  <si>
    <t xml:space="preserve">LAPIZ DE CARBON HB #2 12/1 </t>
  </si>
  <si>
    <t>MA-006</t>
  </si>
  <si>
    <t>M-003</t>
  </si>
  <si>
    <t>MARCADORES AZULES 12/1</t>
  </si>
  <si>
    <t>M-002</t>
  </si>
  <si>
    <t>MARCADORES NEGRO 12/1</t>
  </si>
  <si>
    <t>M-004</t>
  </si>
  <si>
    <t>MARCADORES VERDE 12/1</t>
  </si>
  <si>
    <t>PR-004</t>
  </si>
  <si>
    <t>POSTI-IT COLORES 3X3</t>
  </si>
  <si>
    <t>R-003</t>
  </si>
  <si>
    <t>RESALTADORES AMARILLO 12/1</t>
  </si>
  <si>
    <t>R-004</t>
  </si>
  <si>
    <t>RESALTADORES VERDE 12/1</t>
  </si>
  <si>
    <t>TAP-001</t>
  </si>
  <si>
    <t>GANCHO ACCOR PARA ARCHIVO</t>
  </si>
  <si>
    <t>PC-001</t>
  </si>
  <si>
    <t>PH-001</t>
  </si>
  <si>
    <t>PT-003</t>
  </si>
  <si>
    <t>PERFORADORA DE DOS HOYOS</t>
  </si>
  <si>
    <t>RESALTADORES AZULES 12/1</t>
  </si>
  <si>
    <t>CDH-001</t>
  </si>
  <si>
    <t xml:space="preserve">CINTA ADHESIVA DE EMPAQUE </t>
  </si>
  <si>
    <t>CDH-002</t>
  </si>
  <si>
    <t xml:space="preserve">CINTA ADHESIVA DE TAPE </t>
  </si>
  <si>
    <t xml:space="preserve">                                        MINISTERIO DE DEFENSA</t>
  </si>
  <si>
    <t xml:space="preserve">                                      "Todo por la Patria"</t>
  </si>
  <si>
    <t>PAPEL DE BAÑO</t>
  </si>
  <si>
    <t>PB-003</t>
  </si>
  <si>
    <t>PT-002</t>
  </si>
  <si>
    <t xml:space="preserve">PAPEL TOALLA </t>
  </si>
  <si>
    <t>AMB.001</t>
  </si>
  <si>
    <t>AMBIENTADORES GLADE 9 ONZA</t>
  </si>
  <si>
    <t>GUA-002</t>
  </si>
  <si>
    <t>GUANTES DE GOMA PARA LIMPIEZA</t>
  </si>
  <si>
    <t>PAQETES</t>
  </si>
  <si>
    <t>JAB-002</t>
  </si>
  <si>
    <t>JABON LIQUIDO DE CUABA</t>
  </si>
  <si>
    <t>CL-002</t>
  </si>
  <si>
    <t>UNIDAD</t>
  </si>
  <si>
    <t>SHAMP-001</t>
  </si>
  <si>
    <t>SHAMPOO DE VEHICULO</t>
  </si>
  <si>
    <t>CAJ-001</t>
  </si>
  <si>
    <t>TONER 105 A BLACK</t>
  </si>
  <si>
    <t>TONER 49 A BLACK</t>
  </si>
  <si>
    <t>TONER 26 A BLACK</t>
  </si>
  <si>
    <t>TONER 83 A BLACK</t>
  </si>
  <si>
    <t>TONER 12 A BLACK</t>
  </si>
  <si>
    <t>TONER 17 A BLACK</t>
  </si>
  <si>
    <t>TONER 30 A BLACK</t>
  </si>
  <si>
    <t>TONER 19 A REVELADOR DE IMAGEN</t>
  </si>
  <si>
    <t>TONER 32 A REVELADOR DE IMAGEN</t>
  </si>
  <si>
    <t>ZAC-001</t>
  </si>
  <si>
    <t>ZAFACON PLASTICO CON TAPA 25 LITROS</t>
  </si>
  <si>
    <t>PALITA DE RECOGEDORA DE BASURA</t>
  </si>
  <si>
    <t>GUA-003</t>
  </si>
  <si>
    <t>GUANTES PARA LIMPIEZA</t>
  </si>
  <si>
    <t>ESCOBA CON SU PALO</t>
  </si>
  <si>
    <t>AMBIENTADORES EN AEROSOL</t>
  </si>
  <si>
    <t>SERVILLETAS CUADRADAS</t>
  </si>
  <si>
    <t>TONER 35 A BLACK</t>
  </si>
  <si>
    <t>TONER 36 A BLACK</t>
  </si>
  <si>
    <t>TONER 58 A BLACK</t>
  </si>
  <si>
    <t>TONER 73 A BLACK</t>
  </si>
  <si>
    <t>TONER 206 A BLACK</t>
  </si>
  <si>
    <t>TONER 206 A MANGENTA</t>
  </si>
  <si>
    <t>TONER 206 A BLACK YELLOW</t>
  </si>
  <si>
    <t>TONER 206 A BLACK CYAN</t>
  </si>
  <si>
    <t>CARTUCHO T6641 NEGRO</t>
  </si>
  <si>
    <t>CARTUCHO T6644 AMARILLO</t>
  </si>
  <si>
    <t>CARTUCHO T6642 CYAN</t>
  </si>
  <si>
    <t>CARTUCHO T6643 MAGENTA</t>
  </si>
  <si>
    <t>BOTELLAS DE TINTA T544 NEGRO</t>
  </si>
  <si>
    <t>BOTELLAS DE TINTA T544 YELLOW</t>
  </si>
  <si>
    <t>BOTELLAS DE TINTA T544 MAGENTA</t>
  </si>
  <si>
    <t>BOTELLAS DE TINTA T544 AZUL</t>
  </si>
  <si>
    <t>SER-001</t>
  </si>
  <si>
    <t>ESC-001</t>
  </si>
  <si>
    <t>AMB-001</t>
  </si>
  <si>
    <t>SUP-001</t>
  </si>
  <si>
    <t>PA-001</t>
  </si>
  <si>
    <t>TON-0001</t>
  </si>
  <si>
    <t>TON-0002</t>
  </si>
  <si>
    <t>TON-0003</t>
  </si>
  <si>
    <t>TON-0004</t>
  </si>
  <si>
    <t>TON-0005</t>
  </si>
  <si>
    <t>TON-0006</t>
  </si>
  <si>
    <t>TON-0007</t>
  </si>
  <si>
    <t>TON-0008</t>
  </si>
  <si>
    <t>TON-0009</t>
  </si>
  <si>
    <t>TON-0010</t>
  </si>
  <si>
    <t>TON-0011</t>
  </si>
  <si>
    <t>TON-0012</t>
  </si>
  <si>
    <t>TON-0013</t>
  </si>
  <si>
    <t>TON-0014</t>
  </si>
  <si>
    <t>TON-0015</t>
  </si>
  <si>
    <t>TON-0016</t>
  </si>
  <si>
    <t>TON-0017</t>
  </si>
  <si>
    <t>CART-001</t>
  </si>
  <si>
    <t>CART-002</t>
  </si>
  <si>
    <t>CART-003</t>
  </si>
  <si>
    <t>CART-004</t>
  </si>
  <si>
    <t>BT-0001</t>
  </si>
  <si>
    <t>BT-0002</t>
  </si>
  <si>
    <t>BT-0003</t>
  </si>
  <si>
    <t>BT-0004</t>
  </si>
  <si>
    <t xml:space="preserve">  TOTALES  RD$</t>
  </si>
  <si>
    <t xml:space="preserve">PAPEL R.PARA MAQUINA SUMADORA200/1 </t>
  </si>
  <si>
    <t xml:space="preserve">FELPAS UNI-BALL 207 AZUL </t>
  </si>
  <si>
    <t>GALONES DE DECALIN 6/1</t>
  </si>
  <si>
    <t>AMB.GLADE AUT. SPRAY REFI 8 OZ</t>
  </si>
  <si>
    <t>FUNDAS N. DE BASURA DE 30 GLS 100/1</t>
  </si>
  <si>
    <t>FUNDAS N. DE BASURA DE 55 GLS 100/1</t>
  </si>
  <si>
    <t>ENVASE PLASTICO NO. 4 CON SU TAPA</t>
  </si>
  <si>
    <t>CAJAS TROQUELADA P/A 25/1</t>
  </si>
  <si>
    <t xml:space="preserve">GALONES DE DESIF. CON AROMA 6/1 </t>
  </si>
  <si>
    <t>CAJAS TROQUELADA P/A T. M</t>
  </si>
  <si>
    <t>MARCADOR DE AGUA PARA PIZ ROJO 12/1</t>
  </si>
  <si>
    <t>MARCADOR DE AGUA PARA PIZ. VERDE</t>
  </si>
  <si>
    <t xml:space="preserve">PAPEL ROLLOS PARA MAQ. SUMADORA21/4 </t>
  </si>
  <si>
    <t>Fuente Específica</t>
  </si>
  <si>
    <t>Partida Presupuestaria</t>
  </si>
  <si>
    <t>Nombre Cuenta Contable</t>
  </si>
  <si>
    <t>Seleccione Fecha</t>
  </si>
  <si>
    <t>Consumo/ Salidas de Almacén</t>
  </si>
  <si>
    <t>Balance Inicial</t>
  </si>
  <si>
    <t>Por Ejecución Presupuestaria</t>
  </si>
  <si>
    <t>Recursos Captación directa y/o Donaciones</t>
  </si>
  <si>
    <t>Balance Final</t>
  </si>
  <si>
    <t>LIC. JUAN M. SURIEL BUENO</t>
  </si>
  <si>
    <t>LIC.  ELVIS A. MUÑOZ PERALTA</t>
  </si>
  <si>
    <t>DIRETOR FINANCIERO</t>
  </si>
  <si>
    <t>INSTITUTO DE LA SEGURIDAD SOCIAL DE LAS FUERZAS ARMADAS ISSFFAA</t>
  </si>
  <si>
    <t xml:space="preserve">LIC. LEODAN OGANDO DIAZ   </t>
  </si>
  <si>
    <t>ALMACEN Y SUMINISTRO</t>
  </si>
  <si>
    <t>INVENTARIO DE ALMACEN ENERO- MARZO  2023</t>
  </si>
  <si>
    <t>PIEDRAS AROMATICAS</t>
  </si>
  <si>
    <t>RESMA DE HOJAS EJECUTIVA 7.25X10.5 PGS</t>
  </si>
  <si>
    <t>RES-004</t>
  </si>
  <si>
    <t>SH-001</t>
  </si>
  <si>
    <t>SOBRES No.7 1/4X5/4 EN HILO CREAMA</t>
  </si>
  <si>
    <t>TA-001</t>
  </si>
  <si>
    <t>TARJETA CONTROL DE ALMACEN IMPRESO</t>
  </si>
  <si>
    <t>UNIDADE</t>
  </si>
  <si>
    <t>PF-001</t>
  </si>
  <si>
    <t>FOLDERS MANILA  8 1/2X13</t>
  </si>
  <si>
    <t>CLIPS BILLETERO GRANDE</t>
  </si>
  <si>
    <t xml:space="preserve"> GRAPADORA444</t>
  </si>
  <si>
    <t>FOLDER TIPO ACORDEON 10X12</t>
  </si>
  <si>
    <t>POSTI-IT BANDERITA 5/1</t>
  </si>
  <si>
    <t xml:space="preserve">TABLA DE APOYO TIPO CARPETA </t>
  </si>
  <si>
    <t>CLIPS BILLETERO MEDIANO</t>
  </si>
  <si>
    <t>CLIPS BILLETERO PEQUEÑO</t>
  </si>
  <si>
    <t>CLIPS PEQUEÑOS 50/1</t>
  </si>
  <si>
    <t>REYES DE LA CRUZ CARMONA</t>
  </si>
  <si>
    <t>ASIMILADA MILITAR, ISSFFAAA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</si>
</sst>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\-mmm\-yyyy"/>
    <numFmt numFmtId="166" formatCode="ddd\-dd\-mmm\-yyyy"/>
    <numFmt numFmtId="167" formatCode="_-* #,##0.00\ _€_-;\-* #,##0.00\ _€_-;_-* &quot;-&quot;??\ _€_-;_-@_-"/>
    <numFmt numFmtId="168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2" fillId="0" borderId="0"/>
  </cellStyleXfs>
  <cellXfs count="184">
    <xf numFmtId="0" fontId="0" fillId="0" borderId="0" xfId="0"/>
    <xf numFmtId="4" fontId="3" fillId="2" borderId="6" xfId="2" applyNumberFormat="1" applyFont="1" applyFill="1" applyBorder="1" applyProtection="1">
      <protection locked="0"/>
    </xf>
    <xf numFmtId="0" fontId="3" fillId="2" borderId="7" xfId="2" applyFont="1" applyFill="1" applyBorder="1" applyAlignment="1" applyProtection="1">
      <alignment horizontal="center"/>
      <protection locked="0"/>
    </xf>
    <xf numFmtId="4" fontId="10" fillId="2" borderId="8" xfId="2" applyNumberFormat="1" applyFont="1" applyFill="1" applyBorder="1" applyProtection="1">
      <protection locked="0"/>
    </xf>
    <xf numFmtId="4" fontId="10" fillId="2" borderId="8" xfId="2" applyNumberFormat="1" applyFont="1" applyFill="1" applyBorder="1" applyAlignment="1" applyProtection="1">
      <alignment wrapText="1"/>
      <protection locked="0"/>
    </xf>
    <xf numFmtId="0" fontId="10" fillId="2" borderId="10" xfId="2" applyFont="1" applyFill="1" applyBorder="1" applyAlignment="1" applyProtection="1">
      <alignment wrapText="1"/>
      <protection locked="0"/>
    </xf>
    <xf numFmtId="0" fontId="10" fillId="2" borderId="6" xfId="2" applyFont="1" applyFill="1" applyBorder="1" applyAlignment="1" applyProtection="1">
      <alignment wrapText="1"/>
      <protection locked="0"/>
    </xf>
    <xf numFmtId="4" fontId="9" fillId="2" borderId="0" xfId="3" applyNumberFormat="1" applyFont="1" applyFill="1" applyBorder="1" applyProtection="1">
      <protection locked="0"/>
    </xf>
    <xf numFmtId="167" fontId="15" fillId="0" borderId="0" xfId="5" applyFont="1" applyFill="1" applyAlignment="1">
      <alignment horizontal="right"/>
    </xf>
    <xf numFmtId="167" fontId="17" fillId="0" borderId="0" xfId="5" applyFont="1" applyFill="1" applyAlignment="1">
      <alignment horizontal="right" vertical="center"/>
    </xf>
    <xf numFmtId="167" fontId="17" fillId="0" borderId="0" xfId="5" applyFont="1" applyFill="1" applyAlignment="1">
      <alignment horizontal="right"/>
    </xf>
    <xf numFmtId="167" fontId="22" fillId="0" borderId="0" xfId="5" applyFont="1" applyFill="1" applyBorder="1" applyAlignment="1">
      <alignment horizontal="right"/>
    </xf>
    <xf numFmtId="4" fontId="21" fillId="0" borderId="0" xfId="5" applyNumberFormat="1" applyFont="1" applyFill="1" applyBorder="1" applyAlignment="1">
      <alignment vertical="center"/>
    </xf>
    <xf numFmtId="0" fontId="15" fillId="0" borderId="0" xfId="0" applyFont="1" applyFill="1"/>
    <xf numFmtId="167" fontId="15" fillId="0" borderId="0" xfId="5" applyFont="1" applyFill="1"/>
    <xf numFmtId="167" fontId="16" fillId="0" borderId="0" xfId="5" applyFont="1" applyFill="1" applyAlignment="1">
      <alignment horizontal="right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5" fillId="0" borderId="0" xfId="0" applyFont="1" applyFill="1" applyBorder="1"/>
    <xf numFmtId="4" fontId="17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7" fillId="0" borderId="0" xfId="0" applyFont="1" applyFill="1" applyAlignment="1">
      <alignment vertical="center"/>
    </xf>
    <xf numFmtId="167" fontId="17" fillId="0" borderId="0" xfId="5" applyFont="1" applyFill="1" applyAlignment="1">
      <alignment vertical="center"/>
    </xf>
    <xf numFmtId="43" fontId="17" fillId="0" borderId="0" xfId="1" applyFont="1" applyFill="1" applyAlignment="1">
      <alignment vertical="center"/>
    </xf>
    <xf numFmtId="4" fontId="15" fillId="0" borderId="0" xfId="0" applyNumberFormat="1" applyFont="1" applyFill="1"/>
    <xf numFmtId="14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7" fontId="22" fillId="0" borderId="0" xfId="5" applyFont="1" applyFill="1" applyBorder="1" applyAlignment="1">
      <alignment horizontal="left"/>
    </xf>
    <xf numFmtId="167" fontId="21" fillId="0" borderId="0" xfId="5" applyFont="1" applyFill="1" applyBorder="1" applyAlignment="1">
      <alignment horizontal="right"/>
    </xf>
    <xf numFmtId="0" fontId="3" fillId="2" borderId="0" xfId="2" applyFont="1" applyFill="1" applyProtection="1">
      <protection locked="0"/>
    </xf>
    <xf numFmtId="0" fontId="3" fillId="2" borderId="0" xfId="2" applyFont="1" applyFill="1" applyAlignment="1" applyProtection="1">
      <alignment wrapText="1"/>
      <protection locked="0"/>
    </xf>
    <xf numFmtId="4" fontId="3" fillId="2" borderId="0" xfId="2" applyNumberFormat="1" applyFont="1" applyFill="1" applyProtection="1">
      <protection locked="0"/>
    </xf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2" xfId="2" applyFont="1" applyFill="1" applyBorder="1" applyAlignment="1" applyProtection="1">
      <alignment wrapText="1"/>
    </xf>
    <xf numFmtId="4" fontId="3" fillId="2" borderId="2" xfId="2" applyNumberFormat="1" applyFont="1" applyFill="1" applyBorder="1" applyProtection="1"/>
    <xf numFmtId="0" fontId="3" fillId="2" borderId="3" xfId="2" applyFont="1" applyFill="1" applyBorder="1" applyProtection="1"/>
    <xf numFmtId="0" fontId="3" fillId="2" borderId="4" xfId="2" applyFont="1" applyFill="1" applyBorder="1" applyProtection="1"/>
    <xf numFmtId="0" fontId="3" fillId="2" borderId="0" xfId="2" applyFont="1" applyFill="1" applyBorder="1" applyProtection="1"/>
    <xf numFmtId="0" fontId="3" fillId="2" borderId="0" xfId="2" applyFont="1" applyFill="1" applyBorder="1" applyAlignment="1" applyProtection="1">
      <alignment wrapText="1"/>
    </xf>
    <xf numFmtId="4" fontId="3" fillId="2" borderId="0" xfId="2" applyNumberFormat="1" applyFont="1" applyFill="1" applyBorder="1" applyProtection="1"/>
    <xf numFmtId="0" fontId="3" fillId="2" borderId="5" xfId="2" applyFont="1" applyFill="1" applyBorder="1" applyProtection="1"/>
    <xf numFmtId="0" fontId="3" fillId="2" borderId="4" xfId="2" applyFont="1" applyFill="1" applyBorder="1" applyProtection="1">
      <protection locked="0"/>
    </xf>
    <xf numFmtId="0" fontId="3" fillId="2" borderId="0" xfId="2" applyFont="1" applyFill="1" applyBorder="1" applyProtection="1">
      <protection locked="0"/>
    </xf>
    <xf numFmtId="0" fontId="3" fillId="2" borderId="0" xfId="2" applyFont="1" applyFill="1" applyBorder="1" applyAlignment="1" applyProtection="1">
      <alignment wrapText="1"/>
      <protection locked="0"/>
    </xf>
    <xf numFmtId="4" fontId="3" fillId="2" borderId="0" xfId="2" applyNumberFormat="1" applyFont="1" applyFill="1" applyBorder="1" applyProtection="1">
      <protection locked="0"/>
    </xf>
    <xf numFmtId="0" fontId="3" fillId="2" borderId="5" xfId="2" applyFont="1" applyFill="1" applyBorder="1" applyProtection="1">
      <protection locked="0"/>
    </xf>
    <xf numFmtId="0" fontId="3" fillId="2" borderId="0" xfId="2" applyFont="1" applyFill="1" applyProtection="1"/>
    <xf numFmtId="0" fontId="7" fillId="2" borderId="0" xfId="2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horizontal="center"/>
    </xf>
    <xf numFmtId="165" fontId="6" fillId="0" borderId="6" xfId="0" applyNumberFormat="1" applyFont="1" applyBorder="1" applyAlignment="1">
      <alignment horizontal="center"/>
    </xf>
    <xf numFmtId="43" fontId="8" fillId="2" borderId="6" xfId="1" applyFont="1" applyFill="1" applyBorder="1" applyAlignment="1" applyProtection="1">
      <alignment horizontal="right"/>
    </xf>
    <xf numFmtId="43" fontId="8" fillId="2" borderId="6" xfId="1" applyFont="1" applyFill="1" applyBorder="1" applyAlignment="1" applyProtection="1">
      <alignment horizontal="left"/>
    </xf>
    <xf numFmtId="166" fontId="6" fillId="0" borderId="0" xfId="0" applyNumberFormat="1" applyFont="1" applyBorder="1" applyAlignment="1" applyProtection="1">
      <protection locked="0"/>
    </xf>
    <xf numFmtId="4" fontId="7" fillId="2" borderId="0" xfId="2" applyNumberFormat="1" applyFont="1" applyFill="1" applyBorder="1" applyAlignment="1" applyProtection="1">
      <protection locked="0"/>
    </xf>
    <xf numFmtId="0" fontId="7" fillId="2" borderId="0" xfId="2" applyFont="1" applyFill="1" applyBorder="1" applyAlignment="1" applyProtection="1">
      <alignment horizontal="right"/>
      <protection locked="0"/>
    </xf>
    <xf numFmtId="43" fontId="8" fillId="2" borderId="0" xfId="1" applyFont="1" applyFill="1" applyBorder="1" applyAlignment="1" applyProtection="1">
      <alignment horizontal="left"/>
      <protection locked="0"/>
    </xf>
    <xf numFmtId="0" fontId="4" fillId="2" borderId="0" xfId="2" applyFont="1" applyFill="1" applyBorder="1" applyAlignment="1" applyProtection="1">
      <protection locked="0"/>
    </xf>
    <xf numFmtId="0" fontId="4" fillId="2" borderId="0" xfId="2" applyFont="1" applyFill="1" applyBorder="1" applyAlignment="1" applyProtection="1">
      <alignment wrapText="1"/>
      <protection locked="0"/>
    </xf>
    <xf numFmtId="49" fontId="25" fillId="2" borderId="0" xfId="2" applyNumberFormat="1" applyFont="1" applyFill="1" applyBorder="1" applyAlignment="1" applyProtection="1">
      <alignment horizontal="center"/>
      <protection locked="0"/>
    </xf>
    <xf numFmtId="4" fontId="4" fillId="2" borderId="0" xfId="2" applyNumberFormat="1" applyFont="1" applyFill="1" applyBorder="1" applyAlignment="1" applyProtection="1">
      <alignment horizontal="left"/>
      <protection locked="0"/>
    </xf>
    <xf numFmtId="4" fontId="5" fillId="2" borderId="0" xfId="2" applyNumberFormat="1" applyFont="1" applyFill="1" applyBorder="1" applyAlignment="1" applyProtection="1">
      <alignment horizontal="center"/>
      <protection locked="0"/>
    </xf>
    <xf numFmtId="49" fontId="3" fillId="2" borderId="0" xfId="2" applyNumberFormat="1" applyFont="1" applyFill="1" applyBorder="1" applyProtection="1">
      <protection locked="0"/>
    </xf>
    <xf numFmtId="0" fontId="9" fillId="2" borderId="4" xfId="2" applyFont="1" applyFill="1" applyBorder="1" applyAlignment="1" applyProtection="1">
      <alignment horizontal="center" wrapText="1"/>
      <protection locked="0"/>
    </xf>
    <xf numFmtId="168" fontId="26" fillId="4" borderId="6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2" applyFont="1" applyFill="1" applyBorder="1" applyAlignment="1" applyProtection="1">
      <alignment horizontal="center" wrapText="1"/>
      <protection locked="0"/>
    </xf>
    <xf numFmtId="0" fontId="9" fillId="2" borderId="0" xfId="2" applyFont="1" applyFill="1" applyAlignment="1" applyProtection="1">
      <alignment horizontal="center" wrapText="1"/>
      <protection locked="0"/>
    </xf>
    <xf numFmtId="0" fontId="9" fillId="2" borderId="0" xfId="2" applyFont="1" applyFill="1" applyAlignment="1" applyProtection="1">
      <alignment horizontal="center"/>
      <protection locked="0"/>
    </xf>
    <xf numFmtId="43" fontId="5" fillId="2" borderId="6" xfId="1" applyFont="1" applyFill="1" applyBorder="1" applyProtection="1">
      <protection locked="0"/>
    </xf>
    <xf numFmtId="0" fontId="5" fillId="2" borderId="6" xfId="2" applyFont="1" applyFill="1" applyBorder="1" applyProtection="1">
      <protection locked="0"/>
    </xf>
    <xf numFmtId="168" fontId="3" fillId="2" borderId="0" xfId="2" applyNumberFormat="1" applyFont="1" applyFill="1" applyAlignment="1" applyProtection="1">
      <alignment horizontal="center" wrapText="1"/>
      <protection locked="0"/>
    </xf>
    <xf numFmtId="49" fontId="5" fillId="2" borderId="6" xfId="2" applyNumberFormat="1" applyFont="1" applyFill="1" applyBorder="1" applyAlignment="1" applyProtection="1">
      <alignment horizontal="center"/>
      <protection locked="0"/>
    </xf>
    <xf numFmtId="0" fontId="5" fillId="2" borderId="7" xfId="2" applyFont="1" applyFill="1" applyBorder="1" applyAlignment="1" applyProtection="1">
      <alignment horizontal="center"/>
      <protection locked="0"/>
    </xf>
    <xf numFmtId="0" fontId="5" fillId="2" borderId="7" xfId="2" applyFont="1" applyFill="1" applyBorder="1" applyAlignment="1" applyProtection="1">
      <alignment wrapText="1"/>
      <protection locked="0"/>
    </xf>
    <xf numFmtId="4" fontId="5" fillId="2" borderId="6" xfId="2" applyNumberFormat="1" applyFont="1" applyFill="1" applyBorder="1" applyProtection="1">
      <protection locked="0"/>
    </xf>
    <xf numFmtId="4" fontId="26" fillId="4" borderId="6" xfId="3" applyNumberFormat="1" applyFont="1" applyFill="1" applyBorder="1" applyProtection="1">
      <protection locked="0"/>
    </xf>
    <xf numFmtId="0" fontId="27" fillId="4" borderId="6" xfId="2" applyFont="1" applyFill="1" applyBorder="1" applyProtection="1">
      <protection locked="0"/>
    </xf>
    <xf numFmtId="0" fontId="9" fillId="2" borderId="0" xfId="2" applyFont="1" applyFill="1" applyBorder="1" applyAlignment="1" applyProtection="1">
      <alignment horizontal="center"/>
      <protection locked="0"/>
    </xf>
    <xf numFmtId="0" fontId="9" fillId="2" borderId="0" xfId="2" applyFont="1" applyFill="1" applyBorder="1" applyAlignment="1" applyProtection="1">
      <alignment horizontal="right"/>
      <protection locked="0"/>
    </xf>
    <xf numFmtId="0" fontId="11" fillId="3" borderId="0" xfId="2" applyFont="1" applyFill="1" applyBorder="1" applyAlignment="1" applyProtection="1">
      <alignment horizontal="right"/>
      <protection locked="0"/>
    </xf>
    <xf numFmtId="0" fontId="12" fillId="3" borderId="0" xfId="2" applyFont="1" applyFill="1" applyProtection="1">
      <protection locked="0"/>
    </xf>
    <xf numFmtId="0" fontId="12" fillId="3" borderId="4" xfId="2" applyFont="1" applyFill="1" applyBorder="1" applyProtection="1">
      <protection locked="0"/>
    </xf>
    <xf numFmtId="0" fontId="7" fillId="0" borderId="0" xfId="2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protection locked="0"/>
    </xf>
    <xf numFmtId="0" fontId="3" fillId="3" borderId="0" xfId="2" applyFont="1" applyFill="1" applyAlignment="1" applyProtection="1">
      <alignment horizontal="center"/>
      <protection locked="0"/>
    </xf>
    <xf numFmtId="0" fontId="3" fillId="3" borderId="4" xfId="2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alignment horizontal="center"/>
      <protection locked="0"/>
    </xf>
    <xf numFmtId="0" fontId="5" fillId="3" borderId="0" xfId="2" applyFont="1" applyFill="1" applyBorder="1" applyAlignment="1" applyProtection="1">
      <alignment horizontal="center"/>
      <protection locked="0"/>
    </xf>
    <xf numFmtId="0" fontId="4" fillId="0" borderId="2" xfId="2" applyFon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4" fillId="3" borderId="0" xfId="2" applyFont="1" applyFill="1" applyAlignment="1" applyProtection="1">
      <alignment horizontal="center"/>
      <protection locked="0"/>
    </xf>
    <xf numFmtId="0" fontId="14" fillId="3" borderId="4" xfId="2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 applyProtection="1">
      <protection locked="0"/>
    </xf>
    <xf numFmtId="165" fontId="29" fillId="0" borderId="0" xfId="0" applyNumberFormat="1" applyFont="1" applyFill="1" applyBorder="1" applyAlignment="1" applyProtection="1">
      <protection locked="0"/>
    </xf>
    <xf numFmtId="165" fontId="29" fillId="0" borderId="11" xfId="0" applyNumberFormat="1" applyFont="1" applyFill="1" applyBorder="1" applyAlignment="1" applyProtection="1">
      <alignment horizontal="center"/>
      <protection locked="0"/>
    </xf>
    <xf numFmtId="0" fontId="14" fillId="3" borderId="5" xfId="2" applyFont="1" applyFill="1" applyBorder="1" applyAlignment="1" applyProtection="1">
      <alignment horizontal="center"/>
      <protection locked="0"/>
    </xf>
    <xf numFmtId="0" fontId="14" fillId="3" borderId="0" xfId="2" applyFont="1" applyFill="1" applyProtection="1">
      <protection locked="0"/>
    </xf>
    <xf numFmtId="0" fontId="14" fillId="3" borderId="4" xfId="2" applyFont="1" applyFill="1" applyBorder="1" applyProtection="1">
      <protection locked="0"/>
    </xf>
    <xf numFmtId="0" fontId="8" fillId="0" borderId="0" xfId="6" applyFont="1" applyFill="1" applyBorder="1" applyAlignment="1" applyProtection="1">
      <protection locked="0"/>
    </xf>
    <xf numFmtId="0" fontId="4" fillId="0" borderId="0" xfId="6" applyFont="1" applyFill="1" applyBorder="1" applyAlignment="1" applyProtection="1">
      <protection locked="0"/>
    </xf>
    <xf numFmtId="0" fontId="4" fillId="0" borderId="0" xfId="6" applyFont="1" applyFill="1" applyBorder="1" applyAlignment="1" applyProtection="1">
      <alignment horizontal="center"/>
      <protection locked="0"/>
    </xf>
    <xf numFmtId="0" fontId="5" fillId="3" borderId="0" xfId="2" applyFont="1" applyFill="1" applyBorder="1" applyProtection="1">
      <protection locked="0"/>
    </xf>
    <xf numFmtId="0" fontId="4" fillId="0" borderId="2" xfId="6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protection locked="0"/>
    </xf>
    <xf numFmtId="0" fontId="14" fillId="3" borderId="5" xfId="2" applyFont="1" applyFill="1" applyBorder="1" applyProtection="1">
      <protection locked="0"/>
    </xf>
    <xf numFmtId="166" fontId="29" fillId="0" borderId="11" xfId="0" applyNumberFormat="1" applyFont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12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0" xfId="0" applyProtection="1">
      <protection locked="0"/>
    </xf>
    <xf numFmtId="0" fontId="3" fillId="3" borderId="0" xfId="2" applyFont="1" applyFill="1" applyProtection="1">
      <protection locked="0"/>
    </xf>
    <xf numFmtId="0" fontId="3" fillId="3" borderId="0" xfId="2" applyFont="1" applyFill="1" applyAlignment="1" applyProtection="1">
      <alignment wrapText="1"/>
      <protection locked="0"/>
    </xf>
    <xf numFmtId="4" fontId="3" fillId="3" borderId="0" xfId="2" applyNumberFormat="1" applyFont="1" applyFill="1" applyProtection="1">
      <protection locked="0"/>
    </xf>
    <xf numFmtId="167" fontId="23" fillId="0" borderId="0" xfId="5" applyFont="1" applyFill="1" applyBorder="1" applyAlignment="1">
      <alignment horizontal="center"/>
    </xf>
    <xf numFmtId="167" fontId="20" fillId="0" borderId="0" xfId="5" applyFont="1" applyFill="1" applyBorder="1" applyAlignment="1">
      <alignment horizontal="left"/>
    </xf>
    <xf numFmtId="167" fontId="20" fillId="0" borderId="0" xfId="0" applyNumberFormat="1" applyFont="1" applyFill="1" applyBorder="1"/>
    <xf numFmtId="167" fontId="20" fillId="0" borderId="0" xfId="5" applyFont="1" applyFill="1" applyBorder="1"/>
    <xf numFmtId="0" fontId="15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/>
    <xf numFmtId="4" fontId="21" fillId="3" borderId="6" xfId="5" applyNumberFormat="1" applyFont="1" applyFill="1" applyBorder="1" applyAlignment="1">
      <alignment vertical="center"/>
    </xf>
    <xf numFmtId="0" fontId="20" fillId="3" borderId="18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167" fontId="20" fillId="3" borderId="9" xfId="5" applyFont="1" applyFill="1" applyBorder="1" applyAlignment="1">
      <alignment horizontal="center" vertical="center"/>
    </xf>
    <xf numFmtId="167" fontId="20" fillId="3" borderId="20" xfId="5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 wrapText="1"/>
    </xf>
    <xf numFmtId="167" fontId="20" fillId="3" borderId="21" xfId="5" applyFont="1" applyFill="1" applyBorder="1" applyAlignment="1">
      <alignment horizontal="center" vertical="center" wrapText="1"/>
    </xf>
    <xf numFmtId="14" fontId="21" fillId="3" borderId="6" xfId="0" applyNumberFormat="1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4" fontId="21" fillId="3" borderId="6" xfId="5" applyNumberFormat="1" applyFont="1" applyFill="1" applyBorder="1" applyAlignment="1">
      <alignment horizontal="right" vertical="center"/>
    </xf>
    <xf numFmtId="4" fontId="18" fillId="3" borderId="6" xfId="5" applyNumberFormat="1" applyFont="1" applyFill="1" applyBorder="1" applyAlignment="1">
      <alignment vertical="center"/>
    </xf>
    <xf numFmtId="4" fontId="30" fillId="3" borderId="6" xfId="5" applyNumberFormat="1" applyFont="1" applyFill="1" applyBorder="1" applyAlignment="1">
      <alignment vertical="center"/>
    </xf>
    <xf numFmtId="14" fontId="30" fillId="3" borderId="6" xfId="0" applyNumberFormat="1" applyFont="1" applyFill="1" applyBorder="1" applyAlignment="1">
      <alignment horizontal="left"/>
    </xf>
    <xf numFmtId="0" fontId="30" fillId="3" borderId="6" xfId="0" applyFont="1" applyFill="1" applyBorder="1" applyAlignment="1">
      <alignment horizontal="left"/>
    </xf>
    <xf numFmtId="4" fontId="30" fillId="3" borderId="6" xfId="5" applyNumberFormat="1" applyFont="1" applyFill="1" applyBorder="1" applyAlignment="1">
      <alignment horizontal="right" vertical="center"/>
    </xf>
    <xf numFmtId="0" fontId="31" fillId="0" borderId="0" xfId="0" applyFont="1" applyFill="1"/>
    <xf numFmtId="0" fontId="32" fillId="0" borderId="0" xfId="0" applyFont="1" applyFill="1"/>
    <xf numFmtId="0" fontId="15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67" fontId="17" fillId="0" borderId="0" xfId="5" applyFont="1" applyFill="1" applyAlignment="1">
      <alignment horizontal="center"/>
    </xf>
    <xf numFmtId="0" fontId="18" fillId="5" borderId="14" xfId="0" applyFont="1" applyFill="1" applyBorder="1" applyAlignment="1">
      <alignment horizontal="center"/>
    </xf>
    <xf numFmtId="0" fontId="18" fillId="5" borderId="15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center"/>
    </xf>
    <xf numFmtId="0" fontId="18" fillId="6" borderId="17" xfId="0" applyFont="1" applyFill="1" applyBorder="1" applyAlignment="1">
      <alignment horizontal="center"/>
    </xf>
    <xf numFmtId="167" fontId="18" fillId="4" borderId="14" xfId="5" applyFont="1" applyFill="1" applyBorder="1" applyAlignment="1">
      <alignment horizontal="center"/>
    </xf>
    <xf numFmtId="167" fontId="18" fillId="4" borderId="15" xfId="5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4" fillId="0" borderId="2" xfId="6" applyFont="1" applyFill="1" applyBorder="1" applyAlignment="1" applyProtection="1">
      <alignment horizontal="center"/>
    </xf>
    <xf numFmtId="165" fontId="29" fillId="0" borderId="11" xfId="0" applyNumberFormat="1" applyFont="1" applyFill="1" applyBorder="1" applyAlignment="1" applyProtection="1">
      <alignment horizontal="center"/>
      <protection locked="0"/>
    </xf>
    <xf numFmtId="166" fontId="29" fillId="0" borderId="11" xfId="0" applyNumberFormat="1" applyFont="1" applyBorder="1" applyAlignment="1" applyProtection="1">
      <alignment horizontal="center"/>
      <protection locked="0"/>
    </xf>
    <xf numFmtId="0" fontId="26" fillId="4" borderId="6" xfId="2" applyFont="1" applyFill="1" applyBorder="1" applyAlignment="1" applyProtection="1">
      <alignment horizontal="center"/>
      <protection locked="0"/>
    </xf>
    <xf numFmtId="0" fontId="5" fillId="0" borderId="11" xfId="2" applyFont="1" applyBorder="1" applyAlignment="1" applyProtection="1">
      <alignment horizontal="center"/>
      <protection locked="0"/>
    </xf>
    <xf numFmtId="0" fontId="8" fillId="0" borderId="11" xfId="2" applyFont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</xf>
    <xf numFmtId="0" fontId="4" fillId="0" borderId="2" xfId="2" applyFont="1" applyFill="1" applyBorder="1" applyAlignment="1" applyProtection="1">
      <alignment horizontal="center"/>
    </xf>
    <xf numFmtId="0" fontId="26" fillId="4" borderId="6" xfId="2" applyFont="1" applyFill="1" applyBorder="1" applyAlignment="1" applyProtection="1">
      <alignment horizontal="center" vertical="center" wrapText="1"/>
    </xf>
    <xf numFmtId="0" fontId="24" fillId="2" borderId="4" xfId="2" applyFont="1" applyFill="1" applyBorder="1" applyAlignment="1" applyProtection="1">
      <alignment horizontal="center"/>
    </xf>
    <xf numFmtId="0" fontId="24" fillId="2" borderId="0" xfId="2" applyFont="1" applyFill="1" applyBorder="1" applyAlignment="1" applyProtection="1">
      <alignment horizontal="center"/>
    </xf>
    <xf numFmtId="0" fontId="24" fillId="2" borderId="5" xfId="2" applyFont="1" applyFill="1" applyBorder="1" applyAlignment="1" applyProtection="1">
      <alignment horizontal="center"/>
    </xf>
    <xf numFmtId="0" fontId="5" fillId="2" borderId="4" xfId="2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/>
    </xf>
    <xf numFmtId="0" fontId="5" fillId="2" borderId="5" xfId="2" applyFont="1" applyFill="1" applyBorder="1" applyAlignment="1" applyProtection="1">
      <alignment horizontal="center"/>
    </xf>
    <xf numFmtId="0" fontId="4" fillId="2" borderId="4" xfId="2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>
      <alignment horizontal="center"/>
    </xf>
    <xf numFmtId="0" fontId="4" fillId="2" borderId="5" xfId="2" applyFont="1" applyFill="1" applyBorder="1" applyAlignment="1" applyProtection="1">
      <alignment horizontal="center"/>
    </xf>
    <xf numFmtId="165" fontId="6" fillId="0" borderId="4" xfId="0" applyNumberFormat="1" applyFont="1" applyBorder="1" applyAlignment="1" applyProtection="1">
      <alignment horizontal="center"/>
      <protection locked="0"/>
    </xf>
    <xf numFmtId="165" fontId="6" fillId="0" borderId="0" xfId="0" applyNumberFormat="1" applyFont="1" applyBorder="1" applyAlignment="1" applyProtection="1">
      <alignment horizontal="center"/>
      <protection locked="0"/>
    </xf>
    <xf numFmtId="165" fontId="6" fillId="0" borderId="5" xfId="0" applyNumberFormat="1" applyFont="1" applyBorder="1" applyAlignment="1" applyProtection="1">
      <alignment horizontal="center"/>
      <protection locked="0"/>
    </xf>
    <xf numFmtId="43" fontId="8" fillId="2" borderId="7" xfId="1" applyFont="1" applyFill="1" applyBorder="1" applyAlignment="1" applyProtection="1">
      <alignment horizontal="center"/>
    </xf>
    <xf numFmtId="43" fontId="8" fillId="2" borderId="10" xfId="1" applyFont="1" applyFill="1" applyBorder="1" applyAlignment="1" applyProtection="1">
      <alignment horizontal="center"/>
    </xf>
    <xf numFmtId="43" fontId="8" fillId="2" borderId="8" xfId="1" applyFont="1" applyFill="1" applyBorder="1" applyAlignment="1" applyProtection="1">
      <alignment horizontal="center"/>
    </xf>
  </cellXfs>
  <cellStyles count="7">
    <cellStyle name="Millares" xfId="1" builtinId="3"/>
    <cellStyle name="Millares 2" xfId="5"/>
    <cellStyle name="Moneda 2" xfId="3"/>
    <cellStyle name="Normal" xfId="0" builtinId="0"/>
    <cellStyle name="Normal 2" xfId="2"/>
    <cellStyle name="Normal 2 2" xfId="4"/>
    <cellStyle name="Normal 2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19050</xdr:rowOff>
    </xdr:from>
    <xdr:to>
      <xdr:col>7</xdr:col>
      <xdr:colOff>190500</xdr:colOff>
      <xdr:row>3</xdr:row>
      <xdr:rowOff>85725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050"/>
          <a:ext cx="104775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866773</xdr:colOff>
      <xdr:row>1</xdr:row>
      <xdr:rowOff>123824</xdr:rowOff>
    </xdr:from>
    <xdr:to>
      <xdr:col>7</xdr:col>
      <xdr:colOff>285749</xdr:colOff>
      <xdr:row>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537A6B-3DDF-470F-9C57-944E18C1EE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798" y="285749"/>
          <a:ext cx="1200151" cy="7524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.ISSFFAARD0/Desktop/Cierre%20Fiscal%202022%20Formularios/ESTHEL%20%20Formularios%20Norma%20General%20del%20Cierre%20de%20Operaciones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ndolph.cuevas/AppData/Local/Microsoft/Windows/INetCache/Content.Outlook/SMB4L1UF/Propuesta%20Formularios%20V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02-02 Conciliación Banc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4 Bienes Inmuebles"/>
      <sheetName val="02-45 Inversiones Financ."/>
      <sheetName val="02-46 Propuestas de Asientos "/>
      <sheetName val="02-47 Transf. de la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>
        <row r="6">
          <cell r="C6">
            <v>44926</v>
          </cell>
        </row>
        <row r="7">
          <cell r="C7" t="str">
            <v xml:space="preserve">INSTITUTO DE  SEGURIDAD  DE LAS FUERZAS ARMADAS ISSFFAA                               </v>
          </cell>
        </row>
        <row r="8">
          <cell r="C8" t="str">
            <v>0203</v>
          </cell>
        </row>
        <row r="9">
          <cell r="C9" t="str">
            <v>01</v>
          </cell>
        </row>
        <row r="10">
          <cell r="C10" t="str">
            <v>01</v>
          </cell>
        </row>
        <row r="11">
          <cell r="C11" t="str">
            <v>0004</v>
          </cell>
        </row>
        <row r="16">
          <cell r="C16" t="str">
            <v>Preparado por</v>
          </cell>
          <cell r="D16" t="str">
            <v>Revisado por</v>
          </cell>
        </row>
        <row r="17">
          <cell r="C17" t="str">
            <v>Puesto que ocupa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02-43 Bienes de Consumo"/>
      <sheetName val="02-46 Propuestas de Asientos "/>
      <sheetName val="02-48 a Licencias de Software."/>
      <sheetName val="02-48 b Pagos Anticip."/>
      <sheetName val="02-48 c Amortización Gastos Pag"/>
    </sheetNames>
    <sheetDataSet>
      <sheetData sheetId="0">
        <row r="15">
          <cell r="D15" t="str">
            <v>Autorizado por</v>
          </cell>
        </row>
        <row r="16">
          <cell r="C16" t="str">
            <v>Puesto que ocupa</v>
          </cell>
          <cell r="D16" t="str">
            <v>Puesto que ocupa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tabSelected="1" topLeftCell="D5" workbookViewId="0">
      <selection activeCell="R129" sqref="R129"/>
    </sheetView>
  </sheetViews>
  <sheetFormatPr baseColWidth="10" defaultColWidth="9.28515625" defaultRowHeight="14.25" x14ac:dyDescent="0.2"/>
  <cols>
    <col min="1" max="1" width="9.28515625" style="13" customWidth="1"/>
    <col min="2" max="2" width="7.7109375" style="13" customWidth="1"/>
    <col min="3" max="3" width="32.7109375" style="13" customWidth="1"/>
    <col min="4" max="4" width="13.7109375" style="13" customWidth="1"/>
    <col min="5" max="5" width="13.7109375" style="14" customWidth="1"/>
    <col min="6" max="6" width="6.85546875" style="13" customWidth="1"/>
    <col min="7" max="7" width="13.7109375" style="13" customWidth="1"/>
    <col min="8" max="8" width="13.140625" style="13" customWidth="1"/>
    <col min="9" max="9" width="22.42578125" style="8" customWidth="1"/>
    <col min="10" max="10" width="16.140625" style="13" customWidth="1"/>
    <col min="11" max="11" width="16.42578125" style="13" customWidth="1"/>
    <col min="12" max="12" width="10.28515625" style="14" customWidth="1"/>
    <col min="13" max="13" width="15.85546875" style="8" customWidth="1"/>
    <col min="14" max="16384" width="9.28515625" style="13"/>
  </cols>
  <sheetData>
    <row r="1" spans="1:13" x14ac:dyDescent="0.2">
      <c r="M1" s="15"/>
    </row>
    <row r="5" spans="1:13" ht="15" x14ac:dyDescent="0.25">
      <c r="C5" s="145" t="s">
        <v>188</v>
      </c>
      <c r="D5" s="145"/>
      <c r="E5" s="146"/>
      <c r="F5" s="145"/>
      <c r="G5" s="145"/>
      <c r="H5" s="145"/>
      <c r="I5" s="145"/>
      <c r="J5" s="145"/>
      <c r="K5" s="16"/>
    </row>
    <row r="6" spans="1:13" ht="15" x14ac:dyDescent="0.25">
      <c r="C6" s="17"/>
      <c r="D6" s="145" t="s">
        <v>295</v>
      </c>
      <c r="E6" s="145"/>
      <c r="F6" s="145"/>
      <c r="G6" s="145"/>
      <c r="H6" s="145"/>
      <c r="I6" s="145"/>
      <c r="J6" s="17"/>
      <c r="K6" s="16"/>
    </row>
    <row r="7" spans="1:13" ht="15" x14ac:dyDescent="0.25">
      <c r="B7" s="17"/>
      <c r="C7" s="145" t="s">
        <v>189</v>
      </c>
      <c r="D7" s="145"/>
      <c r="E7" s="146"/>
      <c r="F7" s="145"/>
      <c r="G7" s="145"/>
      <c r="H7" s="145"/>
      <c r="I7" s="145"/>
      <c r="J7" s="145"/>
    </row>
    <row r="8" spans="1:13" ht="15" x14ac:dyDescent="0.25">
      <c r="B8" s="17"/>
      <c r="C8" s="14"/>
      <c r="I8" s="17"/>
      <c r="J8" s="12"/>
      <c r="K8" s="18"/>
    </row>
    <row r="9" spans="1:13" ht="15" customHeight="1" x14ac:dyDescent="0.25">
      <c r="A9" s="158" t="s">
        <v>298</v>
      </c>
      <c r="B9" s="158"/>
      <c r="C9" s="158"/>
      <c r="F9" s="17"/>
      <c r="G9" s="17"/>
      <c r="H9" s="17"/>
      <c r="I9" s="10"/>
      <c r="J9" s="17"/>
      <c r="K9" s="19"/>
      <c r="L9" s="17"/>
      <c r="M9" s="20"/>
    </row>
    <row r="10" spans="1:13" ht="15.75" thickBot="1" x14ac:dyDescent="0.3">
      <c r="A10" s="16"/>
      <c r="B10" s="21"/>
      <c r="C10" s="21"/>
      <c r="D10" s="21"/>
      <c r="E10" s="22"/>
      <c r="F10" s="21"/>
      <c r="G10" s="21"/>
      <c r="H10" s="23"/>
      <c r="I10" s="9"/>
      <c r="J10" s="9"/>
      <c r="K10" s="9"/>
      <c r="L10" s="9"/>
      <c r="M10" s="9"/>
    </row>
    <row r="11" spans="1:13" ht="16.5" thickBot="1" x14ac:dyDescent="0.3">
      <c r="A11" s="123"/>
      <c r="B11" s="124"/>
      <c r="C11" s="125"/>
      <c r="D11" s="147" t="s">
        <v>49</v>
      </c>
      <c r="E11" s="148"/>
      <c r="F11" s="126"/>
      <c r="G11" s="126"/>
      <c r="H11" s="149" t="s">
        <v>50</v>
      </c>
      <c r="I11" s="150"/>
      <c r="J11" s="151" t="s">
        <v>51</v>
      </c>
      <c r="K11" s="152"/>
      <c r="L11" s="153" t="s">
        <v>52</v>
      </c>
      <c r="M11" s="154"/>
    </row>
    <row r="12" spans="1:13" ht="60" x14ac:dyDescent="0.2">
      <c r="A12" s="128" t="s">
        <v>53</v>
      </c>
      <c r="B12" s="128" t="s">
        <v>54</v>
      </c>
      <c r="C12" s="129" t="s">
        <v>55</v>
      </c>
      <c r="D12" s="130" t="s">
        <v>56</v>
      </c>
      <c r="E12" s="131" t="s">
        <v>57</v>
      </c>
      <c r="F12" s="128" t="s">
        <v>58</v>
      </c>
      <c r="G12" s="128" t="s">
        <v>59</v>
      </c>
      <c r="H12" s="132" t="s">
        <v>60</v>
      </c>
      <c r="I12" s="133" t="s">
        <v>61</v>
      </c>
      <c r="J12" s="132" t="s">
        <v>56</v>
      </c>
      <c r="K12" s="132" t="s">
        <v>61</v>
      </c>
      <c r="L12" s="133" t="s">
        <v>62</v>
      </c>
      <c r="M12" s="133" t="s">
        <v>63</v>
      </c>
    </row>
    <row r="13" spans="1:13" x14ac:dyDescent="0.2">
      <c r="A13" s="134" t="s">
        <v>13</v>
      </c>
      <c r="B13" s="135" t="s">
        <v>64</v>
      </c>
      <c r="C13" s="135" t="s">
        <v>65</v>
      </c>
      <c r="D13" s="127">
        <v>0</v>
      </c>
      <c r="E13" s="127">
        <v>318418.36</v>
      </c>
      <c r="F13" s="136" t="s">
        <v>66</v>
      </c>
      <c r="G13" s="127">
        <v>90</v>
      </c>
      <c r="H13" s="127">
        <v>8432</v>
      </c>
      <c r="I13" s="127">
        <f>+G13*H13</f>
        <v>758880</v>
      </c>
      <c r="J13" s="127">
        <f>+D13+H13</f>
        <v>8432</v>
      </c>
      <c r="K13" s="127">
        <f>+G13*J13</f>
        <v>758880</v>
      </c>
      <c r="L13" s="127">
        <v>0</v>
      </c>
      <c r="M13" s="127">
        <f>+E13+I13-K13</f>
        <v>318418.35999999987</v>
      </c>
    </row>
    <row r="14" spans="1:13" x14ac:dyDescent="0.2">
      <c r="A14" s="134" t="s">
        <v>17</v>
      </c>
      <c r="B14" s="135" t="s">
        <v>67</v>
      </c>
      <c r="C14" s="135" t="s">
        <v>68</v>
      </c>
      <c r="D14" s="127">
        <v>0</v>
      </c>
      <c r="E14" s="127">
        <v>84075</v>
      </c>
      <c r="F14" s="136" t="s">
        <v>69</v>
      </c>
      <c r="G14" s="127">
        <v>336.29999999999995</v>
      </c>
      <c r="H14" s="127">
        <v>250</v>
      </c>
      <c r="I14" s="127">
        <f>+G14*H14</f>
        <v>84074.999999999985</v>
      </c>
      <c r="J14" s="127">
        <f>+D14+250</f>
        <v>250</v>
      </c>
      <c r="K14" s="127">
        <f t="shared" ref="K14:K36" si="0">+J14*G14</f>
        <v>84074.999999999985</v>
      </c>
      <c r="L14" s="127">
        <v>0</v>
      </c>
      <c r="M14" s="127">
        <f t="shared" ref="M14:M97" si="1">+E14+I14-K14</f>
        <v>84075.000000000015</v>
      </c>
    </row>
    <row r="15" spans="1:13" x14ac:dyDescent="0.2">
      <c r="A15" s="134" t="s">
        <v>17</v>
      </c>
      <c r="B15" s="135" t="s">
        <v>70</v>
      </c>
      <c r="C15" s="135" t="s">
        <v>71</v>
      </c>
      <c r="D15" s="127">
        <v>0</v>
      </c>
      <c r="E15" s="127">
        <v>54280</v>
      </c>
      <c r="F15" s="136" t="s">
        <v>69</v>
      </c>
      <c r="G15" s="127">
        <v>542.79999999999995</v>
      </c>
      <c r="H15" s="127">
        <v>0</v>
      </c>
      <c r="I15" s="127">
        <f>+G15*H15</f>
        <v>0</v>
      </c>
      <c r="J15" s="127">
        <v>100</v>
      </c>
      <c r="K15" s="127">
        <f t="shared" si="0"/>
        <v>54279.999999999993</v>
      </c>
      <c r="L15" s="127">
        <v>0</v>
      </c>
      <c r="M15" s="127">
        <f t="shared" si="1"/>
        <v>0</v>
      </c>
    </row>
    <row r="16" spans="1:13" x14ac:dyDescent="0.2">
      <c r="A16" s="134" t="s">
        <v>17</v>
      </c>
      <c r="B16" s="135" t="s">
        <v>304</v>
      </c>
      <c r="C16" s="135" t="s">
        <v>305</v>
      </c>
      <c r="D16" s="127">
        <v>0</v>
      </c>
      <c r="E16" s="127">
        <v>0</v>
      </c>
      <c r="F16" s="136" t="s">
        <v>306</v>
      </c>
      <c r="G16" s="127">
        <v>10</v>
      </c>
      <c r="H16" s="127">
        <v>10000</v>
      </c>
      <c r="I16" s="127">
        <v>100000</v>
      </c>
      <c r="J16" s="127">
        <f>+D16</f>
        <v>0</v>
      </c>
      <c r="K16" s="127">
        <v>100000</v>
      </c>
      <c r="L16" s="127">
        <v>0</v>
      </c>
      <c r="M16" s="127">
        <f t="shared" si="1"/>
        <v>0</v>
      </c>
    </row>
    <row r="17" spans="1:13" s="142" customFormat="1" x14ac:dyDescent="0.2">
      <c r="A17" s="139" t="s">
        <v>20</v>
      </c>
      <c r="B17" s="140" t="s">
        <v>72</v>
      </c>
      <c r="C17" s="140" t="s">
        <v>73</v>
      </c>
      <c r="D17" s="138">
        <v>0</v>
      </c>
      <c r="E17" s="138">
        <v>0</v>
      </c>
      <c r="F17" s="141" t="s">
        <v>74</v>
      </c>
      <c r="G17" s="138">
        <v>385</v>
      </c>
      <c r="H17" s="138">
        <v>50</v>
      </c>
      <c r="I17" s="138">
        <f t="shared" ref="I17:I31" si="2">+G17*H17</f>
        <v>19250</v>
      </c>
      <c r="J17" s="138">
        <v>13</v>
      </c>
      <c r="K17" s="138">
        <f>+J17*G17</f>
        <v>5005</v>
      </c>
      <c r="L17" s="138">
        <f>+H17-J17</f>
        <v>37</v>
      </c>
      <c r="M17" s="138">
        <f>+E17+I17-K17</f>
        <v>14245</v>
      </c>
    </row>
    <row r="18" spans="1:13" x14ac:dyDescent="0.2">
      <c r="A18" s="134" t="s">
        <v>20</v>
      </c>
      <c r="B18" s="135" t="s">
        <v>70</v>
      </c>
      <c r="C18" s="135" t="s">
        <v>75</v>
      </c>
      <c r="D18" s="127">
        <v>0</v>
      </c>
      <c r="E18" s="127">
        <v>0</v>
      </c>
      <c r="F18" s="136" t="s">
        <v>76</v>
      </c>
      <c r="G18" s="127">
        <v>1528.1</v>
      </c>
      <c r="H18" s="127">
        <v>0</v>
      </c>
      <c r="I18" s="127">
        <f t="shared" si="2"/>
        <v>0</v>
      </c>
      <c r="J18" s="127">
        <v>50</v>
      </c>
      <c r="K18" s="127">
        <f>+J18*G18</f>
        <v>76405</v>
      </c>
      <c r="L18" s="127">
        <v>0</v>
      </c>
      <c r="M18" s="127">
        <f t="shared" ref="M18:M28" si="3">+E18+I18-K18</f>
        <v>-76405</v>
      </c>
    </row>
    <row r="19" spans="1:13" x14ac:dyDescent="0.2">
      <c r="A19" s="134" t="s">
        <v>20</v>
      </c>
      <c r="B19" s="135" t="s">
        <v>191</v>
      </c>
      <c r="C19" s="135" t="s">
        <v>190</v>
      </c>
      <c r="D19" s="127">
        <v>2748</v>
      </c>
      <c r="E19" s="127">
        <v>0</v>
      </c>
      <c r="F19" s="136" t="s">
        <v>100</v>
      </c>
      <c r="G19" s="127">
        <f>+I19/H19</f>
        <v>742.96296296296293</v>
      </c>
      <c r="H19" s="127">
        <v>648</v>
      </c>
      <c r="I19" s="127">
        <v>481440</v>
      </c>
      <c r="J19" s="127">
        <v>5028</v>
      </c>
      <c r="K19" s="127">
        <f>+J19*G19</f>
        <v>3735617.7777777775</v>
      </c>
      <c r="L19" s="127">
        <v>203</v>
      </c>
      <c r="M19" s="127">
        <f t="shared" si="3"/>
        <v>-3254177.7777777775</v>
      </c>
    </row>
    <row r="20" spans="1:13" x14ac:dyDescent="0.2">
      <c r="A20" s="134" t="s">
        <v>20</v>
      </c>
      <c r="B20" s="135" t="s">
        <v>301</v>
      </c>
      <c r="C20" s="135" t="s">
        <v>300</v>
      </c>
      <c r="D20" s="127">
        <v>0</v>
      </c>
      <c r="E20" s="127">
        <v>0</v>
      </c>
      <c r="F20" s="136" t="s">
        <v>100</v>
      </c>
      <c r="G20" s="127">
        <v>9500</v>
      </c>
      <c r="H20" s="127">
        <v>2</v>
      </c>
      <c r="I20" s="127">
        <v>22420</v>
      </c>
      <c r="J20" s="127">
        <v>1</v>
      </c>
      <c r="K20" s="127">
        <f>+J20*G20</f>
        <v>9500</v>
      </c>
      <c r="L20" s="127">
        <v>1</v>
      </c>
      <c r="M20" s="127">
        <f t="shared" si="3"/>
        <v>12920</v>
      </c>
    </row>
    <row r="21" spans="1:13" s="142" customFormat="1" x14ac:dyDescent="0.2">
      <c r="A21" s="139" t="s">
        <v>20</v>
      </c>
      <c r="B21" s="140" t="s">
        <v>307</v>
      </c>
      <c r="C21" s="140" t="s">
        <v>308</v>
      </c>
      <c r="D21" s="138">
        <v>0</v>
      </c>
      <c r="E21" s="138">
        <v>0</v>
      </c>
      <c r="F21" s="141" t="s">
        <v>74</v>
      </c>
      <c r="G21" s="138">
        <v>522.5</v>
      </c>
      <c r="H21" s="138">
        <v>30</v>
      </c>
      <c r="I21" s="138">
        <v>18496.5</v>
      </c>
      <c r="J21" s="138">
        <v>0</v>
      </c>
      <c r="K21" s="138">
        <f t="shared" ref="K21:K22" si="4">+J21*G21</f>
        <v>0</v>
      </c>
      <c r="L21" s="138">
        <v>0</v>
      </c>
      <c r="M21" s="138">
        <f t="shared" si="3"/>
        <v>18496.5</v>
      </c>
    </row>
    <row r="22" spans="1:13" x14ac:dyDescent="0.2">
      <c r="A22" s="134" t="s">
        <v>20</v>
      </c>
      <c r="B22" s="135" t="s">
        <v>239</v>
      </c>
      <c r="C22" s="135" t="s">
        <v>222</v>
      </c>
      <c r="D22" s="127">
        <v>0</v>
      </c>
      <c r="E22" s="127">
        <v>0</v>
      </c>
      <c r="F22" s="136" t="s">
        <v>100</v>
      </c>
      <c r="G22" s="127">
        <f t="shared" ref="G22" si="5">+I22/H22</f>
        <v>112.1</v>
      </c>
      <c r="H22" s="127">
        <v>400</v>
      </c>
      <c r="I22" s="127">
        <v>44840</v>
      </c>
      <c r="J22" s="127">
        <v>400</v>
      </c>
      <c r="K22" s="127">
        <f t="shared" si="4"/>
        <v>44840</v>
      </c>
      <c r="L22" s="127">
        <v>0</v>
      </c>
      <c r="M22" s="127">
        <f t="shared" si="3"/>
        <v>0</v>
      </c>
    </row>
    <row r="23" spans="1:13" s="143" customFormat="1" x14ac:dyDescent="0.2">
      <c r="A23" s="139" t="s">
        <v>20</v>
      </c>
      <c r="B23" s="140" t="s">
        <v>77</v>
      </c>
      <c r="C23" s="140" t="s">
        <v>311</v>
      </c>
      <c r="D23" s="138">
        <v>0</v>
      </c>
      <c r="E23" s="138">
        <v>0</v>
      </c>
      <c r="F23" s="141" t="s">
        <v>202</v>
      </c>
      <c r="G23" s="138">
        <v>330</v>
      </c>
      <c r="H23" s="138">
        <v>50</v>
      </c>
      <c r="I23" s="138">
        <f t="shared" si="2"/>
        <v>16500</v>
      </c>
      <c r="J23" s="138">
        <v>0</v>
      </c>
      <c r="K23" s="138">
        <f>+J23*G23</f>
        <v>0</v>
      </c>
      <c r="L23" s="138">
        <v>50</v>
      </c>
      <c r="M23" s="138">
        <f t="shared" si="3"/>
        <v>16500</v>
      </c>
    </row>
    <row r="24" spans="1:13" x14ac:dyDescent="0.2">
      <c r="A24" s="134" t="s">
        <v>20</v>
      </c>
      <c r="B24" s="135" t="s">
        <v>192</v>
      </c>
      <c r="C24" s="135" t="s">
        <v>193</v>
      </c>
      <c r="D24" s="127">
        <v>1290</v>
      </c>
      <c r="E24" s="127">
        <v>0</v>
      </c>
      <c r="F24" s="136" t="s">
        <v>100</v>
      </c>
      <c r="G24" s="127">
        <f>+I24/H24</f>
        <v>132.42222222222222</v>
      </c>
      <c r="H24" s="127">
        <v>2700</v>
      </c>
      <c r="I24" s="127">
        <v>357540</v>
      </c>
      <c r="J24" s="127">
        <v>390</v>
      </c>
      <c r="K24" s="127">
        <f>+J24*G24</f>
        <v>51644.666666666664</v>
      </c>
      <c r="L24" s="127">
        <v>1200</v>
      </c>
      <c r="M24" s="127">
        <f t="shared" si="3"/>
        <v>305895.33333333331</v>
      </c>
    </row>
    <row r="25" spans="1:13" x14ac:dyDescent="0.2">
      <c r="A25" s="134" t="s">
        <v>20</v>
      </c>
      <c r="B25" s="135" t="s">
        <v>78</v>
      </c>
      <c r="C25" s="135" t="s">
        <v>79</v>
      </c>
      <c r="D25" s="127">
        <v>0</v>
      </c>
      <c r="E25" s="127">
        <v>0</v>
      </c>
      <c r="F25" s="136" t="s">
        <v>80</v>
      </c>
      <c r="G25" s="127">
        <v>115.64</v>
      </c>
      <c r="H25" s="127">
        <v>160</v>
      </c>
      <c r="I25" s="127">
        <f t="shared" si="2"/>
        <v>18502.400000000001</v>
      </c>
      <c r="J25" s="127">
        <v>160</v>
      </c>
      <c r="K25" s="127">
        <f t="shared" si="0"/>
        <v>18502.400000000001</v>
      </c>
      <c r="L25" s="127">
        <f>+H25-J25</f>
        <v>0</v>
      </c>
      <c r="M25" s="127">
        <f t="shared" si="3"/>
        <v>0</v>
      </c>
    </row>
    <row r="26" spans="1:13" x14ac:dyDescent="0.2">
      <c r="A26" s="134" t="s">
        <v>20</v>
      </c>
      <c r="B26" s="135" t="s">
        <v>81</v>
      </c>
      <c r="C26" s="135" t="s">
        <v>316</v>
      </c>
      <c r="D26" s="127">
        <v>17</v>
      </c>
      <c r="E26" s="127">
        <v>0</v>
      </c>
      <c r="F26" s="136" t="s">
        <v>74</v>
      </c>
      <c r="G26" s="127">
        <v>17.52</v>
      </c>
      <c r="H26" s="127">
        <v>50</v>
      </c>
      <c r="I26" s="127">
        <f t="shared" si="2"/>
        <v>876</v>
      </c>
      <c r="J26" s="127">
        <v>0</v>
      </c>
      <c r="K26" s="127">
        <f t="shared" si="0"/>
        <v>0</v>
      </c>
      <c r="L26" s="127">
        <v>0</v>
      </c>
      <c r="M26" s="127">
        <f t="shared" si="3"/>
        <v>876</v>
      </c>
    </row>
    <row r="27" spans="1:13" x14ac:dyDescent="0.2">
      <c r="A27" s="134" t="s">
        <v>20</v>
      </c>
      <c r="B27" s="135" t="s">
        <v>82</v>
      </c>
      <c r="C27" s="135" t="s">
        <v>83</v>
      </c>
      <c r="D27" s="127">
        <v>0</v>
      </c>
      <c r="E27" s="127">
        <v>0</v>
      </c>
      <c r="F27" s="136" t="s">
        <v>74</v>
      </c>
      <c r="G27" s="127">
        <v>873.19999999999993</v>
      </c>
      <c r="H27" s="127">
        <v>10</v>
      </c>
      <c r="I27" s="127">
        <f t="shared" si="2"/>
        <v>8732</v>
      </c>
      <c r="J27" s="127">
        <v>10</v>
      </c>
      <c r="K27" s="127">
        <f t="shared" si="0"/>
        <v>8732</v>
      </c>
      <c r="L27" s="127">
        <f>+H27-J27</f>
        <v>0</v>
      </c>
      <c r="M27" s="127">
        <f t="shared" si="3"/>
        <v>0</v>
      </c>
    </row>
    <row r="28" spans="1:13" x14ac:dyDescent="0.2">
      <c r="A28" s="134" t="s">
        <v>20</v>
      </c>
      <c r="B28" s="135" t="s">
        <v>84</v>
      </c>
      <c r="C28" s="135" t="s">
        <v>277</v>
      </c>
      <c r="D28" s="127">
        <v>0</v>
      </c>
      <c r="E28" s="127">
        <v>0</v>
      </c>
      <c r="F28" s="136" t="s">
        <v>74</v>
      </c>
      <c r="G28" s="127">
        <v>348.09999999999997</v>
      </c>
      <c r="H28" s="127">
        <v>520</v>
      </c>
      <c r="I28" s="127">
        <f t="shared" si="2"/>
        <v>181011.99999999997</v>
      </c>
      <c r="J28" s="127">
        <v>520</v>
      </c>
      <c r="K28" s="127">
        <f t="shared" si="0"/>
        <v>181011.99999999997</v>
      </c>
      <c r="L28" s="127">
        <f>+H28-J28</f>
        <v>0</v>
      </c>
      <c r="M28" s="127">
        <f t="shared" si="3"/>
        <v>0</v>
      </c>
    </row>
    <row r="29" spans="1:13" x14ac:dyDescent="0.2">
      <c r="A29" s="134" t="s">
        <v>23</v>
      </c>
      <c r="B29" s="135" t="s">
        <v>85</v>
      </c>
      <c r="C29" s="135" t="s">
        <v>86</v>
      </c>
      <c r="D29" s="127">
        <v>0</v>
      </c>
      <c r="E29" s="127">
        <v>0</v>
      </c>
      <c r="F29" s="136" t="s">
        <v>87</v>
      </c>
      <c r="G29" s="127">
        <v>24.779999999999998</v>
      </c>
      <c r="H29" s="127">
        <v>300</v>
      </c>
      <c r="I29" s="127">
        <f t="shared" si="2"/>
        <v>7433.9999999999991</v>
      </c>
      <c r="J29" s="127">
        <v>35</v>
      </c>
      <c r="K29" s="127">
        <f t="shared" si="0"/>
        <v>867.3</v>
      </c>
      <c r="L29" s="127">
        <v>0</v>
      </c>
      <c r="M29" s="127">
        <f t="shared" si="1"/>
        <v>6566.6999999999989</v>
      </c>
    </row>
    <row r="30" spans="1:13" x14ac:dyDescent="0.2">
      <c r="A30" s="134" t="s">
        <v>23</v>
      </c>
      <c r="B30" s="135" t="s">
        <v>88</v>
      </c>
      <c r="C30" s="135" t="s">
        <v>89</v>
      </c>
      <c r="D30" s="127">
        <v>0</v>
      </c>
      <c r="E30" s="127">
        <v>0</v>
      </c>
      <c r="F30" s="136" t="s">
        <v>87</v>
      </c>
      <c r="G30" s="127">
        <v>51.919999999999995</v>
      </c>
      <c r="H30" s="127">
        <v>300</v>
      </c>
      <c r="I30" s="127">
        <f t="shared" si="2"/>
        <v>15575.999999999998</v>
      </c>
      <c r="J30" s="127">
        <v>108</v>
      </c>
      <c r="K30" s="127">
        <f t="shared" si="0"/>
        <v>5607.36</v>
      </c>
      <c r="L30" s="127">
        <f>+H30-J30</f>
        <v>192</v>
      </c>
      <c r="M30" s="127">
        <f t="shared" si="1"/>
        <v>9968.64</v>
      </c>
    </row>
    <row r="31" spans="1:13" x14ac:dyDescent="0.2">
      <c r="A31" s="134" t="s">
        <v>23</v>
      </c>
      <c r="B31" s="135" t="s">
        <v>302</v>
      </c>
      <c r="C31" s="135" t="s">
        <v>303</v>
      </c>
      <c r="D31" s="127">
        <v>0</v>
      </c>
      <c r="E31" s="127">
        <v>0</v>
      </c>
      <c r="F31" s="136" t="s">
        <v>74</v>
      </c>
      <c r="G31" s="127">
        <v>9500</v>
      </c>
      <c r="H31" s="127">
        <v>1</v>
      </c>
      <c r="I31" s="127">
        <f t="shared" si="2"/>
        <v>9500</v>
      </c>
      <c r="J31" s="127">
        <v>0</v>
      </c>
      <c r="K31" s="127">
        <f t="shared" si="0"/>
        <v>0</v>
      </c>
      <c r="L31" s="127">
        <f>+H31-J31</f>
        <v>1</v>
      </c>
      <c r="M31" s="127">
        <f t="shared" si="1"/>
        <v>9500</v>
      </c>
    </row>
    <row r="32" spans="1:13" x14ac:dyDescent="0.2">
      <c r="A32" s="134" t="s">
        <v>23</v>
      </c>
      <c r="B32" s="135" t="s">
        <v>91</v>
      </c>
      <c r="C32" s="135" t="s">
        <v>90</v>
      </c>
      <c r="D32" s="127">
        <v>100</v>
      </c>
      <c r="E32" s="127">
        <v>50000</v>
      </c>
      <c r="F32" s="136" t="s">
        <v>92</v>
      </c>
      <c r="G32" s="127">
        <v>500</v>
      </c>
      <c r="H32" s="127">
        <v>0</v>
      </c>
      <c r="I32" s="127">
        <v>0</v>
      </c>
      <c r="J32" s="127">
        <v>105</v>
      </c>
      <c r="K32" s="127">
        <f t="shared" si="0"/>
        <v>52500</v>
      </c>
      <c r="L32" s="127">
        <v>0</v>
      </c>
      <c r="M32" s="127">
        <f>+E32+I32-K32</f>
        <v>-2500</v>
      </c>
    </row>
    <row r="33" spans="1:13" x14ac:dyDescent="0.2">
      <c r="A33" s="134" t="s">
        <v>23</v>
      </c>
      <c r="B33" s="135" t="s">
        <v>88</v>
      </c>
      <c r="C33" s="135" t="s">
        <v>93</v>
      </c>
      <c r="D33" s="127">
        <v>0</v>
      </c>
      <c r="E33" s="127">
        <v>0</v>
      </c>
      <c r="F33" s="136" t="s">
        <v>87</v>
      </c>
      <c r="G33" s="127">
        <v>442.5</v>
      </c>
      <c r="H33" s="127">
        <v>55</v>
      </c>
      <c r="I33" s="127">
        <f t="shared" ref="I33:I60" si="6">+G33*H33</f>
        <v>24337.5</v>
      </c>
      <c r="J33" s="127">
        <v>61</v>
      </c>
      <c r="K33" s="127">
        <f t="shared" si="0"/>
        <v>26992.5</v>
      </c>
      <c r="L33" s="127">
        <f>+H33-J33</f>
        <v>-6</v>
      </c>
      <c r="M33" s="127">
        <f t="shared" si="1"/>
        <v>-2655</v>
      </c>
    </row>
    <row r="34" spans="1:13" x14ac:dyDescent="0.2">
      <c r="A34" s="134" t="s">
        <v>26</v>
      </c>
      <c r="B34" s="135" t="s">
        <v>94</v>
      </c>
      <c r="C34" s="135" t="s">
        <v>274</v>
      </c>
      <c r="D34" s="127">
        <v>0</v>
      </c>
      <c r="E34" s="127">
        <v>0</v>
      </c>
      <c r="F34" s="136" t="s">
        <v>202</v>
      </c>
      <c r="G34" s="127">
        <v>826</v>
      </c>
      <c r="H34" s="127">
        <v>60</v>
      </c>
      <c r="I34" s="127">
        <f t="shared" si="6"/>
        <v>49560</v>
      </c>
      <c r="J34" s="127">
        <v>60</v>
      </c>
      <c r="K34" s="127">
        <f t="shared" si="0"/>
        <v>49560</v>
      </c>
      <c r="L34" s="127">
        <v>0</v>
      </c>
      <c r="M34" s="127">
        <f t="shared" si="1"/>
        <v>0</v>
      </c>
    </row>
    <row r="35" spans="1:13" x14ac:dyDescent="0.2">
      <c r="A35" s="134" t="s">
        <v>26</v>
      </c>
      <c r="B35" s="135" t="s">
        <v>94</v>
      </c>
      <c r="C35" s="135" t="s">
        <v>274</v>
      </c>
      <c r="D35" s="127">
        <v>0</v>
      </c>
      <c r="E35" s="127">
        <v>0</v>
      </c>
      <c r="F35" s="136" t="s">
        <v>202</v>
      </c>
      <c r="G35" s="127">
        <v>401.2</v>
      </c>
      <c r="H35" s="127">
        <v>30</v>
      </c>
      <c r="I35" s="127">
        <f t="shared" si="6"/>
        <v>12036</v>
      </c>
      <c r="J35" s="127">
        <v>30</v>
      </c>
      <c r="K35" s="127">
        <f t="shared" si="0"/>
        <v>12036</v>
      </c>
      <c r="L35" s="127">
        <v>0</v>
      </c>
      <c r="M35" s="127">
        <f t="shared" si="1"/>
        <v>0</v>
      </c>
    </row>
    <row r="36" spans="1:13" x14ac:dyDescent="0.2">
      <c r="A36" s="134" t="s">
        <v>26</v>
      </c>
      <c r="B36" s="135" t="s">
        <v>96</v>
      </c>
      <c r="C36" s="135" t="s">
        <v>275</v>
      </c>
      <c r="D36" s="127">
        <v>0</v>
      </c>
      <c r="E36" s="127">
        <v>0</v>
      </c>
      <c r="F36" s="136" t="s">
        <v>202</v>
      </c>
      <c r="G36" s="127">
        <v>1014.8</v>
      </c>
      <c r="H36" s="127">
        <v>70</v>
      </c>
      <c r="I36" s="127">
        <f t="shared" si="6"/>
        <v>71036</v>
      </c>
      <c r="J36" s="127">
        <v>70</v>
      </c>
      <c r="K36" s="127">
        <f t="shared" si="0"/>
        <v>71036</v>
      </c>
      <c r="L36" s="127">
        <v>0</v>
      </c>
      <c r="M36" s="127">
        <f t="shared" si="1"/>
        <v>0</v>
      </c>
    </row>
    <row r="37" spans="1:13" x14ac:dyDescent="0.2">
      <c r="A37" s="134" t="s">
        <v>26</v>
      </c>
      <c r="B37" s="135" t="s">
        <v>96</v>
      </c>
      <c r="C37" s="135" t="s">
        <v>275</v>
      </c>
      <c r="D37" s="127">
        <v>0</v>
      </c>
      <c r="E37" s="127">
        <v>0</v>
      </c>
      <c r="F37" s="136" t="s">
        <v>202</v>
      </c>
      <c r="G37" s="127">
        <v>885</v>
      </c>
      <c r="H37" s="127">
        <v>30</v>
      </c>
      <c r="I37" s="127">
        <f t="shared" si="6"/>
        <v>26550</v>
      </c>
      <c r="J37" s="127">
        <v>30</v>
      </c>
      <c r="K37" s="127">
        <f t="shared" ref="K37:K42" si="7">+J37*G37</f>
        <v>26550</v>
      </c>
      <c r="L37" s="127">
        <v>0</v>
      </c>
      <c r="M37" s="127">
        <f t="shared" si="1"/>
        <v>0</v>
      </c>
    </row>
    <row r="38" spans="1:13" x14ac:dyDescent="0.2">
      <c r="A38" s="134" t="s">
        <v>26</v>
      </c>
      <c r="B38" s="135" t="s">
        <v>96</v>
      </c>
      <c r="C38" s="135" t="s">
        <v>275</v>
      </c>
      <c r="D38" s="127">
        <v>0</v>
      </c>
      <c r="E38" s="127">
        <v>0</v>
      </c>
      <c r="F38" s="136" t="s">
        <v>202</v>
      </c>
      <c r="G38" s="127">
        <f>+I38/H38</f>
        <v>354</v>
      </c>
      <c r="H38" s="127">
        <v>100</v>
      </c>
      <c r="I38" s="127">
        <v>35400</v>
      </c>
      <c r="J38" s="127">
        <v>100</v>
      </c>
      <c r="K38" s="127">
        <f t="shared" si="7"/>
        <v>35400</v>
      </c>
      <c r="L38" s="127">
        <v>0</v>
      </c>
      <c r="M38" s="127">
        <f t="shared" si="1"/>
        <v>0</v>
      </c>
    </row>
    <row r="39" spans="1:13" x14ac:dyDescent="0.2">
      <c r="A39" s="134" t="s">
        <v>26</v>
      </c>
      <c r="B39" s="135" t="s">
        <v>218</v>
      </c>
      <c r="C39" s="135" t="s">
        <v>219</v>
      </c>
      <c r="D39" s="127">
        <v>0</v>
      </c>
      <c r="E39" s="127">
        <v>0</v>
      </c>
      <c r="F39" s="136" t="s">
        <v>202</v>
      </c>
      <c r="G39" s="127">
        <f>+I39/H39</f>
        <v>106.2</v>
      </c>
      <c r="H39" s="127">
        <v>100</v>
      </c>
      <c r="I39" s="127">
        <v>10620</v>
      </c>
      <c r="J39" s="127">
        <v>100</v>
      </c>
      <c r="K39" s="127">
        <f t="shared" si="7"/>
        <v>10620</v>
      </c>
      <c r="L39" s="127">
        <v>0</v>
      </c>
      <c r="M39" s="127">
        <f>+E39+I39-K39</f>
        <v>0</v>
      </c>
    </row>
    <row r="40" spans="1:13" x14ac:dyDescent="0.2">
      <c r="A40" s="134" t="s">
        <v>26</v>
      </c>
      <c r="B40" s="135" t="s">
        <v>97</v>
      </c>
      <c r="C40" s="135" t="s">
        <v>276</v>
      </c>
      <c r="D40" s="127">
        <v>0</v>
      </c>
      <c r="E40" s="127">
        <v>0</v>
      </c>
      <c r="F40" s="136" t="s">
        <v>202</v>
      </c>
      <c r="G40" s="127">
        <v>7.9649999999999999</v>
      </c>
      <c r="H40" s="127">
        <v>4000</v>
      </c>
      <c r="I40" s="127">
        <f>+G40*H40</f>
        <v>31860</v>
      </c>
      <c r="J40" s="127">
        <v>4000</v>
      </c>
      <c r="K40" s="127">
        <f t="shared" si="7"/>
        <v>31860</v>
      </c>
      <c r="L40" s="127">
        <v>0</v>
      </c>
      <c r="M40" s="127">
        <f>+E40+I40-K40</f>
        <v>0</v>
      </c>
    </row>
    <row r="41" spans="1:13" x14ac:dyDescent="0.2">
      <c r="A41" s="134" t="s">
        <v>26</v>
      </c>
      <c r="B41" s="135" t="s">
        <v>77</v>
      </c>
      <c r="C41" s="135" t="s">
        <v>217</v>
      </c>
      <c r="D41" s="127">
        <v>0</v>
      </c>
      <c r="E41" s="127">
        <v>0</v>
      </c>
      <c r="F41" s="136" t="s">
        <v>202</v>
      </c>
      <c r="G41" s="127">
        <f>+I41/H41</f>
        <v>386.39099999999996</v>
      </c>
      <c r="H41" s="127">
        <v>100</v>
      </c>
      <c r="I41" s="127">
        <v>38639.1</v>
      </c>
      <c r="J41" s="127">
        <v>100</v>
      </c>
      <c r="K41" s="127">
        <f t="shared" si="7"/>
        <v>38639.1</v>
      </c>
      <c r="L41" s="127">
        <v>0</v>
      </c>
      <c r="M41" s="127">
        <f t="shared" ref="M41:M42" si="8">+E41+I41-K41</f>
        <v>0</v>
      </c>
    </row>
    <row r="42" spans="1:13" x14ac:dyDescent="0.2">
      <c r="A42" s="134" t="s">
        <v>26</v>
      </c>
      <c r="B42" s="135" t="s">
        <v>215</v>
      </c>
      <c r="C42" s="135" t="s">
        <v>216</v>
      </c>
      <c r="D42" s="127">
        <v>0</v>
      </c>
      <c r="E42" s="127">
        <v>0</v>
      </c>
      <c r="F42" s="136" t="s">
        <v>202</v>
      </c>
      <c r="G42" s="127">
        <f>+I42/H42</f>
        <v>2292.5865000000003</v>
      </c>
      <c r="H42" s="127">
        <v>40</v>
      </c>
      <c r="I42" s="127">
        <v>91703.46</v>
      </c>
      <c r="J42" s="127">
        <v>40</v>
      </c>
      <c r="K42" s="127">
        <f t="shared" si="7"/>
        <v>91703.460000000021</v>
      </c>
      <c r="L42" s="127">
        <v>0</v>
      </c>
      <c r="M42" s="127">
        <f t="shared" si="8"/>
        <v>0</v>
      </c>
    </row>
    <row r="43" spans="1:13" x14ac:dyDescent="0.2">
      <c r="A43" s="134" t="s">
        <v>29</v>
      </c>
      <c r="B43" s="135" t="s">
        <v>98</v>
      </c>
      <c r="C43" s="135" t="s">
        <v>99</v>
      </c>
      <c r="D43" s="127">
        <v>0</v>
      </c>
      <c r="E43" s="127">
        <v>0</v>
      </c>
      <c r="F43" s="136" t="s">
        <v>100</v>
      </c>
      <c r="G43" s="127">
        <v>500</v>
      </c>
      <c r="H43" s="127">
        <v>882</v>
      </c>
      <c r="I43" s="127">
        <f t="shared" si="6"/>
        <v>441000</v>
      </c>
      <c r="J43" s="127">
        <v>882</v>
      </c>
      <c r="K43" s="127">
        <v>441000</v>
      </c>
      <c r="L43" s="127">
        <v>0</v>
      </c>
      <c r="M43" s="127">
        <f t="shared" si="1"/>
        <v>0</v>
      </c>
    </row>
    <row r="44" spans="1:13" x14ac:dyDescent="0.2">
      <c r="A44" s="134" t="s">
        <v>29</v>
      </c>
      <c r="B44" s="135" t="s">
        <v>101</v>
      </c>
      <c r="C44" s="135" t="s">
        <v>102</v>
      </c>
      <c r="D44" s="127">
        <v>0</v>
      </c>
      <c r="E44" s="127">
        <f>+D44*G44</f>
        <v>0</v>
      </c>
      <c r="F44" s="136" t="s">
        <v>100</v>
      </c>
      <c r="G44" s="127">
        <v>1000</v>
      </c>
      <c r="H44" s="127">
        <f>2190+2769</f>
        <v>4959</v>
      </c>
      <c r="I44" s="127">
        <f t="shared" si="6"/>
        <v>4959000</v>
      </c>
      <c r="J44" s="127">
        <f>+D44+H44</f>
        <v>4959</v>
      </c>
      <c r="K44" s="127">
        <f>+G44*J44</f>
        <v>4959000</v>
      </c>
      <c r="L44" s="127">
        <v>0</v>
      </c>
      <c r="M44" s="127">
        <f>+E44+I44-K44</f>
        <v>0</v>
      </c>
    </row>
    <row r="45" spans="1:13" x14ac:dyDescent="0.2">
      <c r="A45" s="134" t="s">
        <v>32</v>
      </c>
      <c r="B45" s="135" t="s">
        <v>103</v>
      </c>
      <c r="C45" s="135" t="s">
        <v>104</v>
      </c>
      <c r="D45" s="127">
        <v>0</v>
      </c>
      <c r="E45" s="127">
        <v>0</v>
      </c>
      <c r="F45" s="136" t="s">
        <v>95</v>
      </c>
      <c r="G45" s="127">
        <v>820.09999999999991</v>
      </c>
      <c r="H45" s="127">
        <v>15</v>
      </c>
      <c r="I45" s="127">
        <f t="shared" si="6"/>
        <v>12301.499999999998</v>
      </c>
      <c r="J45" s="127">
        <v>15</v>
      </c>
      <c r="K45" s="127">
        <f t="shared" ref="K45:K97" si="9">+J45*G45</f>
        <v>12301.499999999998</v>
      </c>
      <c r="L45" s="127">
        <f>+H45-J45</f>
        <v>0</v>
      </c>
      <c r="M45" s="127">
        <f t="shared" si="1"/>
        <v>0</v>
      </c>
    </row>
    <row r="46" spans="1:13" x14ac:dyDescent="0.2">
      <c r="A46" s="134" t="s">
        <v>32</v>
      </c>
      <c r="B46" s="135" t="s">
        <v>105</v>
      </c>
      <c r="C46" s="135" t="s">
        <v>106</v>
      </c>
      <c r="D46" s="127">
        <v>0</v>
      </c>
      <c r="E46" s="127">
        <v>0</v>
      </c>
      <c r="F46" s="136" t="s">
        <v>95</v>
      </c>
      <c r="G46" s="127">
        <v>820.09999999999991</v>
      </c>
      <c r="H46" s="127">
        <v>15</v>
      </c>
      <c r="I46" s="127">
        <f t="shared" si="6"/>
        <v>12301.499999999998</v>
      </c>
      <c r="J46" s="127">
        <v>15</v>
      </c>
      <c r="K46" s="127">
        <f t="shared" si="9"/>
        <v>12301.499999999998</v>
      </c>
      <c r="L46" s="127">
        <f t="shared" ref="L46:L48" si="10">+H46-J46</f>
        <v>0</v>
      </c>
      <c r="M46" s="127">
        <f t="shared" si="1"/>
        <v>0</v>
      </c>
    </row>
    <row r="47" spans="1:13" x14ac:dyDescent="0.2">
      <c r="A47" s="134" t="s">
        <v>32</v>
      </c>
      <c r="B47" s="135" t="s">
        <v>107</v>
      </c>
      <c r="C47" s="135" t="s">
        <v>108</v>
      </c>
      <c r="D47" s="127">
        <v>0</v>
      </c>
      <c r="E47" s="127">
        <v>0</v>
      </c>
      <c r="F47" s="136" t="s">
        <v>95</v>
      </c>
      <c r="G47" s="127">
        <v>820.09999999999991</v>
      </c>
      <c r="H47" s="127">
        <v>15</v>
      </c>
      <c r="I47" s="127">
        <f t="shared" si="6"/>
        <v>12301.499999999998</v>
      </c>
      <c r="J47" s="127">
        <v>15</v>
      </c>
      <c r="K47" s="127">
        <f t="shared" si="9"/>
        <v>12301.499999999998</v>
      </c>
      <c r="L47" s="127">
        <f t="shared" si="10"/>
        <v>0</v>
      </c>
      <c r="M47" s="127">
        <f t="shared" si="1"/>
        <v>0</v>
      </c>
    </row>
    <row r="48" spans="1:13" x14ac:dyDescent="0.2">
      <c r="A48" s="134" t="s">
        <v>32</v>
      </c>
      <c r="B48" s="135" t="s">
        <v>109</v>
      </c>
      <c r="C48" s="135" t="s">
        <v>110</v>
      </c>
      <c r="D48" s="127">
        <v>0</v>
      </c>
      <c r="E48" s="127">
        <v>0</v>
      </c>
      <c r="F48" s="136" t="s">
        <v>95</v>
      </c>
      <c r="G48" s="127">
        <v>885</v>
      </c>
      <c r="H48" s="127">
        <v>20</v>
      </c>
      <c r="I48" s="127">
        <f t="shared" si="6"/>
        <v>17700</v>
      </c>
      <c r="J48" s="127">
        <v>20</v>
      </c>
      <c r="K48" s="127">
        <f t="shared" si="9"/>
        <v>17700</v>
      </c>
      <c r="L48" s="127">
        <f t="shared" si="10"/>
        <v>0</v>
      </c>
      <c r="M48" s="127">
        <f t="shared" si="1"/>
        <v>0</v>
      </c>
    </row>
    <row r="49" spans="1:13" x14ac:dyDescent="0.2">
      <c r="A49" s="134" t="s">
        <v>32</v>
      </c>
      <c r="B49" s="135" t="s">
        <v>111</v>
      </c>
      <c r="C49" s="135" t="s">
        <v>112</v>
      </c>
      <c r="D49" s="127">
        <v>15</v>
      </c>
      <c r="E49" s="127">
        <v>0</v>
      </c>
      <c r="F49" s="136" t="s">
        <v>95</v>
      </c>
      <c r="G49" s="127">
        <v>820.09999999999991</v>
      </c>
      <c r="H49" s="127">
        <v>15</v>
      </c>
      <c r="I49" s="127">
        <f t="shared" si="6"/>
        <v>12301.499999999998</v>
      </c>
      <c r="J49" s="127">
        <v>0</v>
      </c>
      <c r="K49" s="127">
        <f t="shared" si="9"/>
        <v>0</v>
      </c>
      <c r="L49" s="127">
        <v>15</v>
      </c>
      <c r="M49" s="127">
        <f t="shared" si="1"/>
        <v>12301.499999999998</v>
      </c>
    </row>
    <row r="50" spans="1:13" x14ac:dyDescent="0.2">
      <c r="A50" s="134" t="s">
        <v>32</v>
      </c>
      <c r="B50" s="135" t="s">
        <v>113</v>
      </c>
      <c r="C50" s="135" t="s">
        <v>114</v>
      </c>
      <c r="D50" s="127">
        <v>10</v>
      </c>
      <c r="E50" s="127">
        <v>0</v>
      </c>
      <c r="F50" s="136" t="s">
        <v>95</v>
      </c>
      <c r="G50" s="127">
        <v>820.09999999999991</v>
      </c>
      <c r="H50" s="127">
        <v>15</v>
      </c>
      <c r="I50" s="127">
        <f t="shared" si="6"/>
        <v>12301.499999999998</v>
      </c>
      <c r="J50" s="127">
        <v>5</v>
      </c>
      <c r="K50" s="127">
        <f t="shared" si="9"/>
        <v>4100.5</v>
      </c>
      <c r="L50" s="127">
        <f>+H50-J50</f>
        <v>10</v>
      </c>
      <c r="M50" s="127">
        <f t="shared" si="1"/>
        <v>8200.9999999999982</v>
      </c>
    </row>
    <row r="51" spans="1:13" x14ac:dyDescent="0.2">
      <c r="A51" s="134" t="s">
        <v>32</v>
      </c>
      <c r="B51" s="135" t="s">
        <v>115</v>
      </c>
      <c r="C51" s="135" t="s">
        <v>116</v>
      </c>
      <c r="D51" s="127">
        <v>0</v>
      </c>
      <c r="E51" s="127">
        <v>0</v>
      </c>
      <c r="F51" s="136" t="s">
        <v>95</v>
      </c>
      <c r="G51" s="127">
        <v>820.09999999999991</v>
      </c>
      <c r="H51" s="127">
        <v>15</v>
      </c>
      <c r="I51" s="127">
        <f t="shared" si="6"/>
        <v>12301.499999999998</v>
      </c>
      <c r="J51" s="127">
        <v>15</v>
      </c>
      <c r="K51" s="127">
        <f t="shared" si="9"/>
        <v>12301.499999999998</v>
      </c>
      <c r="L51" s="127">
        <v>15</v>
      </c>
      <c r="M51" s="127">
        <f t="shared" si="1"/>
        <v>0</v>
      </c>
    </row>
    <row r="52" spans="1:13" x14ac:dyDescent="0.2">
      <c r="A52" s="134" t="s">
        <v>32</v>
      </c>
      <c r="B52" s="135" t="s">
        <v>117</v>
      </c>
      <c r="C52" s="135" t="s">
        <v>118</v>
      </c>
      <c r="D52" s="127">
        <v>0</v>
      </c>
      <c r="E52" s="127">
        <v>0</v>
      </c>
      <c r="F52" s="136" t="s">
        <v>95</v>
      </c>
      <c r="G52" s="127">
        <v>820.09999999999991</v>
      </c>
      <c r="H52" s="127">
        <v>20</v>
      </c>
      <c r="I52" s="127">
        <f t="shared" si="6"/>
        <v>16402</v>
      </c>
      <c r="J52" s="127">
        <v>20</v>
      </c>
      <c r="K52" s="127">
        <f t="shared" si="9"/>
        <v>16402</v>
      </c>
      <c r="L52" s="127">
        <v>0</v>
      </c>
      <c r="M52" s="127">
        <f t="shared" si="1"/>
        <v>0</v>
      </c>
    </row>
    <row r="53" spans="1:13" x14ac:dyDescent="0.2">
      <c r="A53" s="134" t="s">
        <v>32</v>
      </c>
      <c r="B53" s="135" t="s">
        <v>119</v>
      </c>
      <c r="C53" s="135" t="s">
        <v>120</v>
      </c>
      <c r="D53" s="127">
        <v>0</v>
      </c>
      <c r="E53" s="127">
        <v>0</v>
      </c>
      <c r="F53" s="136" t="s">
        <v>95</v>
      </c>
      <c r="G53" s="127">
        <v>885</v>
      </c>
      <c r="H53" s="127">
        <v>20</v>
      </c>
      <c r="I53" s="127">
        <f t="shared" si="6"/>
        <v>17700</v>
      </c>
      <c r="J53" s="127">
        <v>20</v>
      </c>
      <c r="K53" s="127">
        <f t="shared" si="9"/>
        <v>17700</v>
      </c>
      <c r="L53" s="127">
        <v>0</v>
      </c>
      <c r="M53" s="127">
        <f t="shared" si="1"/>
        <v>0</v>
      </c>
    </row>
    <row r="54" spans="1:13" x14ac:dyDescent="0.2">
      <c r="A54" s="134" t="s">
        <v>32</v>
      </c>
      <c r="B54" s="135" t="s">
        <v>121</v>
      </c>
      <c r="C54" s="135" t="s">
        <v>122</v>
      </c>
      <c r="D54" s="127">
        <v>0</v>
      </c>
      <c r="E54" s="127">
        <v>0</v>
      </c>
      <c r="F54" s="136" t="s">
        <v>95</v>
      </c>
      <c r="G54" s="127">
        <v>820.09999999999991</v>
      </c>
      <c r="H54" s="127">
        <v>15</v>
      </c>
      <c r="I54" s="127">
        <f t="shared" si="6"/>
        <v>12301.499999999998</v>
      </c>
      <c r="J54" s="127">
        <v>9</v>
      </c>
      <c r="K54" s="127">
        <f t="shared" si="9"/>
        <v>7380.9</v>
      </c>
      <c r="L54" s="127">
        <f>+H54-J54</f>
        <v>6</v>
      </c>
      <c r="M54" s="127">
        <f t="shared" si="1"/>
        <v>4920.5999999999985</v>
      </c>
    </row>
    <row r="55" spans="1:13" x14ac:dyDescent="0.2">
      <c r="A55" s="134" t="s">
        <v>32</v>
      </c>
      <c r="B55" s="135" t="s">
        <v>123</v>
      </c>
      <c r="C55" s="135" t="s">
        <v>124</v>
      </c>
      <c r="D55" s="127">
        <v>0</v>
      </c>
      <c r="E55" s="127">
        <v>0</v>
      </c>
      <c r="F55" s="136" t="s">
        <v>95</v>
      </c>
      <c r="G55" s="127">
        <v>820.09999999999991</v>
      </c>
      <c r="H55" s="127">
        <v>15</v>
      </c>
      <c r="I55" s="127">
        <f t="shared" si="6"/>
        <v>12301.499999999998</v>
      </c>
      <c r="J55" s="127">
        <v>8</v>
      </c>
      <c r="K55" s="127">
        <f t="shared" si="9"/>
        <v>6560.7999999999993</v>
      </c>
      <c r="L55" s="127">
        <v>7</v>
      </c>
      <c r="M55" s="127">
        <f t="shared" si="1"/>
        <v>5740.6999999999989</v>
      </c>
    </row>
    <row r="56" spans="1:13" x14ac:dyDescent="0.2">
      <c r="A56" s="134" t="s">
        <v>32</v>
      </c>
      <c r="B56" s="135" t="s">
        <v>125</v>
      </c>
      <c r="C56" s="135" t="s">
        <v>126</v>
      </c>
      <c r="D56" s="127">
        <v>0</v>
      </c>
      <c r="E56" s="127">
        <v>0</v>
      </c>
      <c r="F56" s="136" t="s">
        <v>95</v>
      </c>
      <c r="G56" s="127">
        <v>820.09999999999991</v>
      </c>
      <c r="H56" s="127">
        <v>15</v>
      </c>
      <c r="I56" s="127">
        <f t="shared" si="6"/>
        <v>12301.499999999998</v>
      </c>
      <c r="J56" s="127">
        <v>8</v>
      </c>
      <c r="K56" s="127">
        <f t="shared" si="9"/>
        <v>6560.7999999999993</v>
      </c>
      <c r="L56" s="127">
        <f>+H56-J56</f>
        <v>7</v>
      </c>
      <c r="M56" s="127">
        <f t="shared" si="1"/>
        <v>5740.6999999999989</v>
      </c>
    </row>
    <row r="57" spans="1:13" x14ac:dyDescent="0.2">
      <c r="A57" s="134" t="s">
        <v>32</v>
      </c>
      <c r="B57" s="135" t="s">
        <v>127</v>
      </c>
      <c r="C57" s="135" t="s">
        <v>128</v>
      </c>
      <c r="D57" s="127">
        <v>0</v>
      </c>
      <c r="E57" s="127">
        <v>0</v>
      </c>
      <c r="F57" s="136" t="s">
        <v>95</v>
      </c>
      <c r="G57" s="127">
        <v>451.34999999999997</v>
      </c>
      <c r="H57" s="127">
        <v>150</v>
      </c>
      <c r="I57" s="127">
        <f t="shared" si="6"/>
        <v>67702.5</v>
      </c>
      <c r="J57" s="127">
        <v>5</v>
      </c>
      <c r="K57" s="127">
        <f>+J57*G57</f>
        <v>2256.75</v>
      </c>
      <c r="L57" s="127">
        <v>20</v>
      </c>
      <c r="M57" s="127">
        <f t="shared" si="1"/>
        <v>65445.75</v>
      </c>
    </row>
    <row r="58" spans="1:13" x14ac:dyDescent="0.2">
      <c r="A58" s="134" t="s">
        <v>35</v>
      </c>
      <c r="B58" s="135" t="s">
        <v>194</v>
      </c>
      <c r="C58" s="135" t="s">
        <v>195</v>
      </c>
      <c r="D58" s="127">
        <v>0</v>
      </c>
      <c r="E58" s="127">
        <v>0</v>
      </c>
      <c r="F58" s="136" t="s">
        <v>100</v>
      </c>
      <c r="G58" s="127">
        <v>108.16666666666667</v>
      </c>
      <c r="H58" s="127">
        <v>300</v>
      </c>
      <c r="I58" s="127">
        <f>+G58*H58</f>
        <v>32450</v>
      </c>
      <c r="J58" s="127">
        <v>262</v>
      </c>
      <c r="K58" s="127">
        <f>+J58*G58</f>
        <v>28339.666666666668</v>
      </c>
      <c r="L58" s="127">
        <v>113</v>
      </c>
      <c r="M58" s="127">
        <f>+E58+I58-K58</f>
        <v>4110.3333333333321</v>
      </c>
    </row>
    <row r="59" spans="1:13" x14ac:dyDescent="0.2">
      <c r="A59" s="134" t="s">
        <v>35</v>
      </c>
      <c r="B59" s="135" t="s">
        <v>194</v>
      </c>
      <c r="C59" s="135" t="s">
        <v>273</v>
      </c>
      <c r="D59" s="127">
        <v>0</v>
      </c>
      <c r="E59" s="127">
        <v>0</v>
      </c>
      <c r="F59" s="136" t="s">
        <v>100</v>
      </c>
      <c r="G59" s="127">
        <f>+I59/H59</f>
        <v>240.91666666666666</v>
      </c>
      <c r="H59" s="127">
        <v>240</v>
      </c>
      <c r="I59" s="127">
        <v>57820</v>
      </c>
      <c r="J59" s="127">
        <v>27</v>
      </c>
      <c r="K59" s="127">
        <f>+J59*G59</f>
        <v>6504.75</v>
      </c>
      <c r="L59" s="127">
        <v>216</v>
      </c>
      <c r="M59" s="127">
        <f>+E59+I59-K59</f>
        <v>51315.25</v>
      </c>
    </row>
    <row r="60" spans="1:13" x14ac:dyDescent="0.2">
      <c r="A60" s="134" t="s">
        <v>35</v>
      </c>
      <c r="B60" s="135" t="s">
        <v>129</v>
      </c>
      <c r="C60" s="135" t="s">
        <v>130</v>
      </c>
      <c r="D60" s="127">
        <v>0</v>
      </c>
      <c r="E60" s="127">
        <v>0</v>
      </c>
      <c r="F60" s="136" t="s">
        <v>100</v>
      </c>
      <c r="G60" s="127">
        <v>133.7333294</v>
      </c>
      <c r="H60" s="127">
        <v>180</v>
      </c>
      <c r="I60" s="127">
        <f t="shared" si="6"/>
        <v>24071.999292</v>
      </c>
      <c r="J60" s="127">
        <v>180</v>
      </c>
      <c r="K60" s="127">
        <f t="shared" si="9"/>
        <v>24071.999292</v>
      </c>
      <c r="L60" s="127">
        <f>+H60-J60</f>
        <v>0</v>
      </c>
      <c r="M60" s="127">
        <f t="shared" si="1"/>
        <v>0</v>
      </c>
    </row>
    <row r="61" spans="1:13" x14ac:dyDescent="0.2">
      <c r="A61" s="134" t="s">
        <v>35</v>
      </c>
      <c r="B61" s="135" t="s">
        <v>196</v>
      </c>
      <c r="C61" s="135" t="s">
        <v>197</v>
      </c>
      <c r="D61" s="127">
        <v>0</v>
      </c>
      <c r="E61" s="127">
        <v>0</v>
      </c>
      <c r="F61" s="136" t="s">
        <v>198</v>
      </c>
      <c r="G61" s="127">
        <f>+I61/H61</f>
        <v>1433.7</v>
      </c>
      <c r="H61" s="127">
        <v>100</v>
      </c>
      <c r="I61" s="127">
        <v>143370</v>
      </c>
      <c r="J61" s="127">
        <f>+H61-L61</f>
        <v>28</v>
      </c>
      <c r="K61" s="127">
        <f>+J61*G61</f>
        <v>40143.599999999999</v>
      </c>
      <c r="L61" s="127">
        <v>72</v>
      </c>
      <c r="M61" s="127">
        <f>+E61+I61-K61</f>
        <v>103226.4</v>
      </c>
    </row>
    <row r="62" spans="1:13" x14ac:dyDescent="0.2">
      <c r="A62" s="134" t="s">
        <v>35</v>
      </c>
      <c r="B62" s="135" t="s">
        <v>199</v>
      </c>
      <c r="C62" s="135" t="s">
        <v>200</v>
      </c>
      <c r="D62" s="127">
        <v>0</v>
      </c>
      <c r="E62" s="127">
        <v>0</v>
      </c>
      <c r="F62" s="136" t="s">
        <v>100</v>
      </c>
      <c r="G62" s="127">
        <f>+I62/H62</f>
        <v>187.42333333333332</v>
      </c>
      <c r="H62" s="127">
        <v>180</v>
      </c>
      <c r="I62" s="127">
        <v>33736.199999999997</v>
      </c>
      <c r="J62" s="127">
        <f>+H62-L62</f>
        <v>138</v>
      </c>
      <c r="K62" s="127">
        <f>+J62*G62</f>
        <v>25864.42</v>
      </c>
      <c r="L62" s="127">
        <v>42</v>
      </c>
      <c r="M62" s="127">
        <f>+E62+I62-K62</f>
        <v>7871.7799999999988</v>
      </c>
    </row>
    <row r="63" spans="1:13" x14ac:dyDescent="0.2">
      <c r="A63" s="134" t="s">
        <v>35</v>
      </c>
      <c r="B63" s="135" t="s">
        <v>131</v>
      </c>
      <c r="C63" s="135" t="s">
        <v>132</v>
      </c>
      <c r="D63" s="127">
        <v>78</v>
      </c>
      <c r="E63" s="127">
        <f>+D63*G63</f>
        <v>3900</v>
      </c>
      <c r="F63" s="136" t="s">
        <v>95</v>
      </c>
      <c r="G63" s="127">
        <v>50</v>
      </c>
      <c r="H63" s="127">
        <v>0</v>
      </c>
      <c r="I63" s="127">
        <v>0</v>
      </c>
      <c r="J63" s="127">
        <f>+D63</f>
        <v>78</v>
      </c>
      <c r="K63" s="127">
        <f t="shared" si="9"/>
        <v>3900</v>
      </c>
      <c r="L63" s="127">
        <v>0</v>
      </c>
      <c r="M63" s="127">
        <f t="shared" si="1"/>
        <v>0</v>
      </c>
    </row>
    <row r="64" spans="1:13" x14ac:dyDescent="0.2">
      <c r="A64" s="134" t="s">
        <v>35</v>
      </c>
      <c r="B64" s="135" t="s">
        <v>133</v>
      </c>
      <c r="C64" s="135" t="s">
        <v>134</v>
      </c>
      <c r="D64" s="127">
        <v>20</v>
      </c>
      <c r="E64" s="127">
        <f>+D64*G64</f>
        <v>10066</v>
      </c>
      <c r="F64" s="136" t="s">
        <v>135</v>
      </c>
      <c r="G64" s="127">
        <v>503.3</v>
      </c>
      <c r="H64" s="127">
        <v>0</v>
      </c>
      <c r="I64" s="127">
        <v>0</v>
      </c>
      <c r="J64" s="127">
        <f>+D64</f>
        <v>20</v>
      </c>
      <c r="K64" s="127">
        <f t="shared" si="9"/>
        <v>10066</v>
      </c>
      <c r="L64" s="127">
        <v>0</v>
      </c>
      <c r="M64" s="127">
        <f>+E64+I64-K64</f>
        <v>0</v>
      </c>
    </row>
    <row r="65" spans="1:13" x14ac:dyDescent="0.2">
      <c r="A65" s="134" t="s">
        <v>35</v>
      </c>
      <c r="B65" s="135" t="s">
        <v>201</v>
      </c>
      <c r="C65" s="135" t="s">
        <v>134</v>
      </c>
      <c r="D65" s="127">
        <v>0</v>
      </c>
      <c r="E65" s="127">
        <v>0</v>
      </c>
      <c r="F65" s="136" t="s">
        <v>202</v>
      </c>
      <c r="G65" s="127">
        <f>+I65/H65</f>
        <v>90.466666666666669</v>
      </c>
      <c r="H65" s="127">
        <v>150</v>
      </c>
      <c r="I65" s="127">
        <v>13570</v>
      </c>
      <c r="J65" s="138">
        <v>39</v>
      </c>
      <c r="K65" s="127">
        <f>+J65*G65</f>
        <v>3528.2000000000003</v>
      </c>
      <c r="L65" s="127">
        <v>12</v>
      </c>
      <c r="M65" s="127">
        <f>+E65+I65-K65</f>
        <v>10041.799999999999</v>
      </c>
    </row>
    <row r="66" spans="1:13" x14ac:dyDescent="0.2">
      <c r="A66" s="134" t="s">
        <v>35</v>
      </c>
      <c r="B66" s="135" t="s">
        <v>136</v>
      </c>
      <c r="C66" s="135" t="s">
        <v>137</v>
      </c>
      <c r="D66" s="127">
        <v>20</v>
      </c>
      <c r="E66" s="127">
        <f>+D66*G66</f>
        <v>2000</v>
      </c>
      <c r="F66" s="136" t="s">
        <v>95</v>
      </c>
      <c r="G66" s="127">
        <v>100</v>
      </c>
      <c r="H66" s="127">
        <v>0</v>
      </c>
      <c r="I66" s="127">
        <f>+G66*H66</f>
        <v>0</v>
      </c>
      <c r="J66" s="127">
        <f>+D66</f>
        <v>20</v>
      </c>
      <c r="K66" s="127">
        <f t="shared" si="9"/>
        <v>2000</v>
      </c>
      <c r="L66" s="127">
        <v>0</v>
      </c>
      <c r="M66" s="127">
        <f t="shared" si="1"/>
        <v>0</v>
      </c>
    </row>
    <row r="67" spans="1:13" x14ac:dyDescent="0.2">
      <c r="A67" s="134" t="s">
        <v>35</v>
      </c>
      <c r="B67" s="135" t="s">
        <v>138</v>
      </c>
      <c r="C67" s="135" t="s">
        <v>139</v>
      </c>
      <c r="D67" s="127">
        <v>35</v>
      </c>
      <c r="E67" s="127">
        <f>+D67*G67</f>
        <v>30100</v>
      </c>
      <c r="F67" s="136" t="s">
        <v>135</v>
      </c>
      <c r="G67" s="127">
        <v>860</v>
      </c>
      <c r="H67" s="127">
        <v>0</v>
      </c>
      <c r="I67" s="127">
        <f>+G67*H67</f>
        <v>0</v>
      </c>
      <c r="J67" s="127">
        <f>+D67</f>
        <v>35</v>
      </c>
      <c r="K67" s="127">
        <f t="shared" si="9"/>
        <v>30100</v>
      </c>
      <c r="L67" s="127">
        <v>0</v>
      </c>
      <c r="M67" s="127">
        <f t="shared" si="1"/>
        <v>0</v>
      </c>
    </row>
    <row r="68" spans="1:13" x14ac:dyDescent="0.2">
      <c r="A68" s="134" t="s">
        <v>35</v>
      </c>
      <c r="B68" s="135" t="s">
        <v>140</v>
      </c>
      <c r="C68" s="135" t="s">
        <v>272</v>
      </c>
      <c r="D68" s="127">
        <v>0</v>
      </c>
      <c r="E68" s="127">
        <v>0</v>
      </c>
      <c r="F68" s="136" t="s">
        <v>100</v>
      </c>
      <c r="G68" s="127">
        <v>450.37</v>
      </c>
      <c r="H68" s="127">
        <v>150</v>
      </c>
      <c r="I68" s="127">
        <v>67555</v>
      </c>
      <c r="J68" s="127">
        <f>28+70</f>
        <v>98</v>
      </c>
      <c r="K68" s="127">
        <f t="shared" si="9"/>
        <v>44136.26</v>
      </c>
      <c r="L68" s="127">
        <f>+H68-J68</f>
        <v>52</v>
      </c>
      <c r="M68" s="127">
        <f t="shared" si="1"/>
        <v>23418.739999999998</v>
      </c>
    </row>
    <row r="69" spans="1:13" x14ac:dyDescent="0.2">
      <c r="A69" s="134" t="s">
        <v>35</v>
      </c>
      <c r="B69" s="135" t="s">
        <v>141</v>
      </c>
      <c r="C69" s="135" t="s">
        <v>278</v>
      </c>
      <c r="D69" s="127">
        <v>0</v>
      </c>
      <c r="E69" s="127">
        <v>0</v>
      </c>
      <c r="F69" s="136" t="s">
        <v>100</v>
      </c>
      <c r="G69" s="127">
        <v>253.7</v>
      </c>
      <c r="H69" s="127">
        <v>100</v>
      </c>
      <c r="I69" s="127">
        <f t="shared" ref="I69:I132" si="11">+G69*H69</f>
        <v>25370</v>
      </c>
      <c r="J69" s="127">
        <v>100</v>
      </c>
      <c r="K69" s="127">
        <f t="shared" si="9"/>
        <v>25370</v>
      </c>
      <c r="L69" s="127">
        <v>0</v>
      </c>
      <c r="M69" s="127">
        <f t="shared" si="1"/>
        <v>0</v>
      </c>
    </row>
    <row r="70" spans="1:13" x14ac:dyDescent="0.2">
      <c r="A70" s="134" t="s">
        <v>35</v>
      </c>
      <c r="B70" s="135" t="s">
        <v>142</v>
      </c>
      <c r="C70" s="135" t="s">
        <v>143</v>
      </c>
      <c r="D70" s="127">
        <v>0</v>
      </c>
      <c r="E70" s="127">
        <v>0</v>
      </c>
      <c r="F70" s="136" t="s">
        <v>74</v>
      </c>
      <c r="G70" s="127">
        <v>141.6</v>
      </c>
      <c r="H70" s="127">
        <v>80</v>
      </c>
      <c r="I70" s="127">
        <f t="shared" si="11"/>
        <v>11328</v>
      </c>
      <c r="J70" s="127">
        <v>99</v>
      </c>
      <c r="K70" s="127">
        <f t="shared" ref="K70:K76" si="12">+J70*G70</f>
        <v>14018.4</v>
      </c>
      <c r="L70" s="127">
        <v>0</v>
      </c>
      <c r="M70" s="127">
        <f t="shared" si="1"/>
        <v>-2690.3999999999996</v>
      </c>
    </row>
    <row r="71" spans="1:13" x14ac:dyDescent="0.2">
      <c r="A71" s="134" t="s">
        <v>35</v>
      </c>
      <c r="B71" s="135" t="s">
        <v>203</v>
      </c>
      <c r="C71" s="135" t="s">
        <v>204</v>
      </c>
      <c r="D71" s="127">
        <v>0</v>
      </c>
      <c r="E71" s="127">
        <v>0</v>
      </c>
      <c r="F71" s="136" t="s">
        <v>202</v>
      </c>
      <c r="G71" s="127">
        <f>+I71/H71</f>
        <v>232.06666666666666</v>
      </c>
      <c r="H71" s="127">
        <v>90</v>
      </c>
      <c r="I71" s="127">
        <v>20886</v>
      </c>
      <c r="J71" s="127">
        <v>10</v>
      </c>
      <c r="K71" s="127">
        <f t="shared" si="12"/>
        <v>2320.6666666666665</v>
      </c>
      <c r="L71" s="127">
        <v>84</v>
      </c>
      <c r="M71" s="127">
        <f>+E71+I71-K71</f>
        <v>18565.333333333332</v>
      </c>
    </row>
    <row r="72" spans="1:13" x14ac:dyDescent="0.2">
      <c r="A72" s="134" t="s">
        <v>35</v>
      </c>
      <c r="B72" s="135" t="s">
        <v>240</v>
      </c>
      <c r="C72" s="135" t="s">
        <v>220</v>
      </c>
      <c r="D72" s="127">
        <v>0</v>
      </c>
      <c r="E72" s="127">
        <v>0</v>
      </c>
      <c r="F72" s="136" t="s">
        <v>202</v>
      </c>
      <c r="G72" s="127">
        <f t="shared" ref="G72:G75" si="13">+I72/H72</f>
        <v>224.2</v>
      </c>
      <c r="H72" s="127">
        <v>300</v>
      </c>
      <c r="I72" s="127">
        <v>67260</v>
      </c>
      <c r="J72" s="127">
        <f>+H72-L72</f>
        <v>244</v>
      </c>
      <c r="K72" s="127">
        <f t="shared" si="12"/>
        <v>54704.799999999996</v>
      </c>
      <c r="L72" s="127">
        <v>56</v>
      </c>
      <c r="M72" s="127">
        <f>+E72+I72-K72</f>
        <v>12555.200000000004</v>
      </c>
    </row>
    <row r="73" spans="1:13" x14ac:dyDescent="0.2">
      <c r="A73" s="134" t="s">
        <v>35</v>
      </c>
      <c r="B73" s="135" t="s">
        <v>242</v>
      </c>
      <c r="C73" s="135" t="s">
        <v>315</v>
      </c>
      <c r="D73" s="127">
        <v>0</v>
      </c>
      <c r="E73" s="127">
        <v>0</v>
      </c>
      <c r="F73" s="136" t="s">
        <v>202</v>
      </c>
      <c r="G73" s="127">
        <v>44</v>
      </c>
      <c r="H73" s="127">
        <v>50</v>
      </c>
      <c r="I73" s="127">
        <f>+G73*H73</f>
        <v>2200</v>
      </c>
      <c r="J73" s="127">
        <v>0</v>
      </c>
      <c r="K73" s="127">
        <f t="shared" si="12"/>
        <v>0</v>
      </c>
      <c r="L73" s="127">
        <v>50</v>
      </c>
      <c r="M73" s="127">
        <f>+E73+I73-K73</f>
        <v>2200</v>
      </c>
    </row>
    <row r="74" spans="1:13" x14ac:dyDescent="0.2">
      <c r="A74" s="134" t="s">
        <v>35</v>
      </c>
      <c r="B74" s="135" t="s">
        <v>241</v>
      </c>
      <c r="C74" s="135" t="s">
        <v>221</v>
      </c>
      <c r="D74" s="127">
        <v>0</v>
      </c>
      <c r="E74" s="127">
        <v>0</v>
      </c>
      <c r="F74" s="136" t="s">
        <v>202</v>
      </c>
      <c r="G74" s="127">
        <f t="shared" si="13"/>
        <v>177</v>
      </c>
      <c r="H74" s="127">
        <v>200</v>
      </c>
      <c r="I74" s="127">
        <v>35400</v>
      </c>
      <c r="J74" s="127">
        <v>200</v>
      </c>
      <c r="K74" s="127">
        <f t="shared" si="12"/>
        <v>35400</v>
      </c>
      <c r="L74" s="127">
        <v>0</v>
      </c>
      <c r="M74" s="127">
        <v>0</v>
      </c>
    </row>
    <row r="75" spans="1:13" x14ac:dyDescent="0.2">
      <c r="A75" s="134" t="s">
        <v>35</v>
      </c>
      <c r="B75" s="135" t="s">
        <v>243</v>
      </c>
      <c r="C75" s="135" t="s">
        <v>299</v>
      </c>
      <c r="D75" s="127">
        <v>0</v>
      </c>
      <c r="E75" s="127">
        <v>0</v>
      </c>
      <c r="F75" s="136" t="s">
        <v>202</v>
      </c>
      <c r="G75" s="127">
        <f t="shared" si="13"/>
        <v>94.4</v>
      </c>
      <c r="H75" s="127">
        <v>400</v>
      </c>
      <c r="I75" s="127">
        <v>37760</v>
      </c>
      <c r="J75" s="127">
        <v>400</v>
      </c>
      <c r="K75" s="127">
        <f t="shared" si="12"/>
        <v>37760</v>
      </c>
      <c r="L75" s="127">
        <v>0</v>
      </c>
      <c r="M75" s="127">
        <v>0</v>
      </c>
    </row>
    <row r="76" spans="1:13" x14ac:dyDescent="0.2">
      <c r="A76" s="134" t="s">
        <v>38</v>
      </c>
      <c r="B76" s="135" t="s">
        <v>205</v>
      </c>
      <c r="C76" s="135" t="s">
        <v>279</v>
      </c>
      <c r="D76" s="127">
        <v>0</v>
      </c>
      <c r="E76" s="127">
        <v>0</v>
      </c>
      <c r="F76" s="136" t="s">
        <v>202</v>
      </c>
      <c r="G76" s="127">
        <f>+I76/H76</f>
        <v>155.00479999999999</v>
      </c>
      <c r="H76" s="127">
        <v>1400</v>
      </c>
      <c r="I76" s="127">
        <v>217006.72</v>
      </c>
      <c r="J76" s="127">
        <f>+H76-L76</f>
        <v>190</v>
      </c>
      <c r="K76" s="127">
        <f t="shared" si="12"/>
        <v>29450.911999999997</v>
      </c>
      <c r="L76" s="127">
        <v>1210</v>
      </c>
      <c r="M76" s="127">
        <f>+E76+I76-K76</f>
        <v>187555.80800000002</v>
      </c>
    </row>
    <row r="77" spans="1:13" s="142" customFormat="1" x14ac:dyDescent="0.2">
      <c r="A77" s="139" t="s">
        <v>38</v>
      </c>
      <c r="B77" s="140" t="s">
        <v>144</v>
      </c>
      <c r="C77" s="140" t="s">
        <v>145</v>
      </c>
      <c r="D77" s="138">
        <v>0</v>
      </c>
      <c r="E77" s="138">
        <v>0</v>
      </c>
      <c r="F77" s="141" t="s">
        <v>74</v>
      </c>
      <c r="G77" s="138">
        <v>82.5</v>
      </c>
      <c r="H77" s="138">
        <v>100</v>
      </c>
      <c r="I77" s="138">
        <f t="shared" si="11"/>
        <v>8250</v>
      </c>
      <c r="J77" s="127">
        <f t="shared" ref="J77:J78" si="14">+H77-L77</f>
        <v>100</v>
      </c>
      <c r="K77" s="138">
        <f t="shared" si="9"/>
        <v>8250</v>
      </c>
      <c r="L77" s="138">
        <v>0</v>
      </c>
      <c r="M77" s="138">
        <f t="shared" si="1"/>
        <v>0</v>
      </c>
    </row>
    <row r="78" spans="1:13" x14ac:dyDescent="0.2">
      <c r="A78" s="134" t="s">
        <v>38</v>
      </c>
      <c r="B78" s="135" t="s">
        <v>146</v>
      </c>
      <c r="C78" s="135" t="s">
        <v>147</v>
      </c>
      <c r="D78" s="127">
        <v>0</v>
      </c>
      <c r="E78" s="127">
        <v>0</v>
      </c>
      <c r="F78" s="136" t="s">
        <v>148</v>
      </c>
      <c r="G78" s="127">
        <v>17.52</v>
      </c>
      <c r="H78" s="127">
        <v>50</v>
      </c>
      <c r="I78" s="127">
        <v>876</v>
      </c>
      <c r="J78" s="127">
        <f t="shared" si="14"/>
        <v>0</v>
      </c>
      <c r="K78" s="127">
        <v>876</v>
      </c>
      <c r="L78" s="127">
        <v>50</v>
      </c>
      <c r="M78" s="138">
        <f t="shared" si="1"/>
        <v>0</v>
      </c>
    </row>
    <row r="79" spans="1:13" x14ac:dyDescent="0.2">
      <c r="A79" s="134" t="s">
        <v>38</v>
      </c>
      <c r="B79" s="135" t="s">
        <v>149</v>
      </c>
      <c r="C79" s="135" t="s">
        <v>309</v>
      </c>
      <c r="D79" s="127">
        <v>0</v>
      </c>
      <c r="E79" s="127">
        <v>0</v>
      </c>
      <c r="F79" s="136" t="s">
        <v>202</v>
      </c>
      <c r="G79" s="127">
        <v>165</v>
      </c>
      <c r="H79" s="127">
        <v>80</v>
      </c>
      <c r="I79" s="127">
        <f t="shared" si="11"/>
        <v>13200</v>
      </c>
      <c r="J79" s="127">
        <v>0</v>
      </c>
      <c r="K79" s="127">
        <v>165</v>
      </c>
      <c r="L79" s="127">
        <v>80</v>
      </c>
      <c r="M79" s="127">
        <f t="shared" si="1"/>
        <v>13035</v>
      </c>
    </row>
    <row r="80" spans="1:13" s="142" customFormat="1" x14ac:dyDescent="0.2">
      <c r="A80" s="139" t="s">
        <v>38</v>
      </c>
      <c r="B80" s="140" t="s">
        <v>150</v>
      </c>
      <c r="C80" s="140" t="s">
        <v>151</v>
      </c>
      <c r="D80" s="138">
        <v>0</v>
      </c>
      <c r="E80" s="138">
        <v>0</v>
      </c>
      <c r="F80" s="141" t="s">
        <v>202</v>
      </c>
      <c r="G80" s="138">
        <v>24.2</v>
      </c>
      <c r="H80" s="138">
        <v>50</v>
      </c>
      <c r="I80" s="138">
        <v>1210</v>
      </c>
      <c r="J80" s="138">
        <v>0</v>
      </c>
      <c r="K80" s="138">
        <v>0</v>
      </c>
      <c r="L80" s="138">
        <v>0</v>
      </c>
      <c r="M80" s="138">
        <f>+E80+I80-K80</f>
        <v>1210</v>
      </c>
    </row>
    <row r="81" spans="1:13" x14ac:dyDescent="0.2">
      <c r="A81" s="134" t="s">
        <v>38</v>
      </c>
      <c r="B81" s="135" t="s">
        <v>133</v>
      </c>
      <c r="C81" s="135" t="s">
        <v>152</v>
      </c>
      <c r="D81" s="127">
        <v>0</v>
      </c>
      <c r="E81" s="127">
        <v>0</v>
      </c>
      <c r="F81" s="136" t="s">
        <v>148</v>
      </c>
      <c r="G81" s="127">
        <v>1188</v>
      </c>
      <c r="H81" s="127">
        <v>10</v>
      </c>
      <c r="I81" s="127">
        <f t="shared" si="11"/>
        <v>11880</v>
      </c>
      <c r="J81" s="127">
        <v>0</v>
      </c>
      <c r="K81" s="127">
        <f t="shared" si="9"/>
        <v>0</v>
      </c>
      <c r="L81" s="127">
        <v>10</v>
      </c>
      <c r="M81" s="127">
        <f t="shared" si="1"/>
        <v>11880</v>
      </c>
    </row>
    <row r="82" spans="1:13" x14ac:dyDescent="0.2">
      <c r="A82" s="134" t="s">
        <v>38</v>
      </c>
      <c r="B82" s="135" t="s">
        <v>153</v>
      </c>
      <c r="C82" s="135" t="s">
        <v>154</v>
      </c>
      <c r="D82" s="127">
        <v>0</v>
      </c>
      <c r="E82" s="127">
        <v>0</v>
      </c>
      <c r="F82" s="136" t="s">
        <v>100</v>
      </c>
      <c r="G82" s="127">
        <v>59</v>
      </c>
      <c r="H82" s="127">
        <v>150</v>
      </c>
      <c r="I82" s="127">
        <f t="shared" si="11"/>
        <v>8850</v>
      </c>
      <c r="J82" s="127">
        <v>60</v>
      </c>
      <c r="K82" s="127">
        <f t="shared" si="9"/>
        <v>3540</v>
      </c>
      <c r="L82" s="127">
        <f>+H82-J82</f>
        <v>90</v>
      </c>
      <c r="M82" s="127">
        <f>+E82+I82-K82</f>
        <v>5310</v>
      </c>
    </row>
    <row r="83" spans="1:13" x14ac:dyDescent="0.2">
      <c r="A83" s="134" t="s">
        <v>38</v>
      </c>
      <c r="B83" s="135" t="s">
        <v>155</v>
      </c>
      <c r="C83" s="135" t="s">
        <v>314</v>
      </c>
      <c r="D83" s="127">
        <v>0</v>
      </c>
      <c r="E83" s="127">
        <v>0</v>
      </c>
      <c r="F83" s="136" t="s">
        <v>74</v>
      </c>
      <c r="G83" s="127">
        <v>70</v>
      </c>
      <c r="H83" s="127">
        <v>82.5</v>
      </c>
      <c r="I83" s="127">
        <f t="shared" si="11"/>
        <v>5775</v>
      </c>
      <c r="J83" s="127">
        <v>0</v>
      </c>
      <c r="K83" s="127">
        <f t="shared" si="9"/>
        <v>0</v>
      </c>
      <c r="L83" s="127">
        <v>70</v>
      </c>
      <c r="M83" s="127">
        <f>+E83+I83-K83</f>
        <v>5775</v>
      </c>
    </row>
    <row r="84" spans="1:13" x14ac:dyDescent="0.2">
      <c r="A84" s="134" t="s">
        <v>38</v>
      </c>
      <c r="B84" s="135" t="s">
        <v>156</v>
      </c>
      <c r="C84" s="135" t="s">
        <v>271</v>
      </c>
      <c r="D84" s="127">
        <v>0</v>
      </c>
      <c r="E84" s="127">
        <v>0</v>
      </c>
      <c r="F84" s="136" t="s">
        <v>74</v>
      </c>
      <c r="G84" s="127">
        <v>1330</v>
      </c>
      <c r="H84" s="127">
        <v>50</v>
      </c>
      <c r="I84" s="127">
        <f t="shared" si="11"/>
        <v>66500</v>
      </c>
      <c r="J84" s="127">
        <v>0</v>
      </c>
      <c r="K84" s="127">
        <f t="shared" si="9"/>
        <v>0</v>
      </c>
      <c r="L84" s="127">
        <f>+H84-J84</f>
        <v>50</v>
      </c>
      <c r="M84" s="127">
        <f t="shared" si="1"/>
        <v>66500</v>
      </c>
    </row>
    <row r="85" spans="1:13" s="142" customFormat="1" x14ac:dyDescent="0.2">
      <c r="A85" s="139" t="s">
        <v>38</v>
      </c>
      <c r="B85" s="140" t="s">
        <v>157</v>
      </c>
      <c r="C85" s="140" t="s">
        <v>158</v>
      </c>
      <c r="D85" s="138">
        <v>0</v>
      </c>
      <c r="E85" s="138">
        <v>0</v>
      </c>
      <c r="F85" s="141" t="s">
        <v>74</v>
      </c>
      <c r="G85" s="138">
        <v>25.39</v>
      </c>
      <c r="H85" s="138">
        <v>50</v>
      </c>
      <c r="I85" s="138">
        <f t="shared" si="11"/>
        <v>1269.5</v>
      </c>
      <c r="J85" s="138">
        <v>97</v>
      </c>
      <c r="K85" s="138">
        <f t="shared" si="9"/>
        <v>2462.83</v>
      </c>
      <c r="L85" s="138">
        <v>50</v>
      </c>
      <c r="M85" s="138">
        <f t="shared" si="1"/>
        <v>-1193.33</v>
      </c>
    </row>
    <row r="86" spans="1:13" x14ac:dyDescent="0.2">
      <c r="A86" s="134" t="s">
        <v>38</v>
      </c>
      <c r="B86" s="135" t="s">
        <v>159</v>
      </c>
      <c r="C86" s="135" t="s">
        <v>310</v>
      </c>
      <c r="D86" s="127">
        <v>0</v>
      </c>
      <c r="E86" s="127">
        <v>0</v>
      </c>
      <c r="F86" s="136" t="s">
        <v>148</v>
      </c>
      <c r="G86" s="127">
        <v>495</v>
      </c>
      <c r="H86" s="127">
        <v>60</v>
      </c>
      <c r="I86" s="127">
        <f t="shared" si="11"/>
        <v>29700</v>
      </c>
      <c r="J86" s="127">
        <v>5</v>
      </c>
      <c r="K86" s="127">
        <f t="shared" si="9"/>
        <v>2475</v>
      </c>
      <c r="L86" s="127">
        <v>7</v>
      </c>
      <c r="M86" s="127">
        <f>+E86+I86-K86</f>
        <v>27225</v>
      </c>
    </row>
    <row r="87" spans="1:13" x14ac:dyDescent="0.2">
      <c r="A87" s="134" t="s">
        <v>38</v>
      </c>
      <c r="B87" s="135" t="s">
        <v>160</v>
      </c>
      <c r="C87" s="135" t="s">
        <v>161</v>
      </c>
      <c r="D87" s="127">
        <v>0</v>
      </c>
      <c r="E87" s="127">
        <v>0</v>
      </c>
      <c r="F87" s="136" t="s">
        <v>148</v>
      </c>
      <c r="G87" s="127">
        <v>49.5</v>
      </c>
      <c r="H87" s="127">
        <v>50</v>
      </c>
      <c r="I87" s="127">
        <f t="shared" si="11"/>
        <v>2475</v>
      </c>
      <c r="J87" s="127">
        <v>13</v>
      </c>
      <c r="K87" s="127">
        <f t="shared" si="9"/>
        <v>643.5</v>
      </c>
      <c r="L87" s="127">
        <f>+H87-J87</f>
        <v>37</v>
      </c>
      <c r="M87" s="127">
        <f t="shared" si="1"/>
        <v>1831.5</v>
      </c>
    </row>
    <row r="88" spans="1:13" x14ac:dyDescent="0.2">
      <c r="A88" s="134" t="s">
        <v>38</v>
      </c>
      <c r="B88" s="135" t="s">
        <v>162</v>
      </c>
      <c r="C88" s="135" t="s">
        <v>163</v>
      </c>
      <c r="D88" s="127">
        <v>0</v>
      </c>
      <c r="E88" s="127">
        <v>0</v>
      </c>
      <c r="F88" s="136" t="s">
        <v>74</v>
      </c>
      <c r="G88" s="127">
        <v>71.5</v>
      </c>
      <c r="H88" s="127">
        <v>50</v>
      </c>
      <c r="I88" s="127">
        <f t="shared" si="11"/>
        <v>3575</v>
      </c>
      <c r="J88" s="127">
        <v>9</v>
      </c>
      <c r="K88" s="127">
        <f t="shared" si="9"/>
        <v>643.5</v>
      </c>
      <c r="L88" s="127">
        <f t="shared" ref="L88:L97" si="15">+H88-J88</f>
        <v>41</v>
      </c>
      <c r="M88" s="127">
        <f t="shared" si="1"/>
        <v>2931.5</v>
      </c>
    </row>
    <row r="89" spans="1:13" x14ac:dyDescent="0.2">
      <c r="A89" s="134" t="s">
        <v>38</v>
      </c>
      <c r="B89" s="135" t="s">
        <v>164</v>
      </c>
      <c r="C89" s="135" t="s">
        <v>280</v>
      </c>
      <c r="D89" s="127">
        <v>0</v>
      </c>
      <c r="E89" s="127">
        <v>0</v>
      </c>
      <c r="F89" s="136" t="s">
        <v>74</v>
      </c>
      <c r="G89" s="127">
        <v>571.12</v>
      </c>
      <c r="H89" s="127">
        <v>10</v>
      </c>
      <c r="I89" s="127">
        <f t="shared" si="11"/>
        <v>5711.2</v>
      </c>
      <c r="J89" s="127">
        <v>10</v>
      </c>
      <c r="K89" s="127">
        <f t="shared" si="9"/>
        <v>5711.2</v>
      </c>
      <c r="L89" s="127">
        <f t="shared" si="15"/>
        <v>0</v>
      </c>
      <c r="M89" s="127">
        <f t="shared" si="1"/>
        <v>0</v>
      </c>
    </row>
    <row r="90" spans="1:13" x14ac:dyDescent="0.2">
      <c r="A90" s="134" t="s">
        <v>38</v>
      </c>
      <c r="B90" s="135" t="s">
        <v>165</v>
      </c>
      <c r="C90" s="135" t="s">
        <v>166</v>
      </c>
      <c r="D90" s="127">
        <v>0</v>
      </c>
      <c r="E90" s="127">
        <v>0</v>
      </c>
      <c r="F90" s="136" t="s">
        <v>74</v>
      </c>
      <c r="G90" s="127">
        <v>302.5</v>
      </c>
      <c r="H90" s="127">
        <v>15</v>
      </c>
      <c r="I90" s="127">
        <f t="shared" si="11"/>
        <v>4537.5</v>
      </c>
      <c r="J90" s="127">
        <v>0</v>
      </c>
      <c r="K90" s="127">
        <f t="shared" si="9"/>
        <v>0</v>
      </c>
      <c r="L90" s="127">
        <f t="shared" si="15"/>
        <v>15</v>
      </c>
      <c r="M90" s="127">
        <f t="shared" si="1"/>
        <v>4537.5</v>
      </c>
    </row>
    <row r="91" spans="1:13" x14ac:dyDescent="0.2">
      <c r="A91" s="134" t="s">
        <v>38</v>
      </c>
      <c r="B91" s="135" t="s">
        <v>167</v>
      </c>
      <c r="C91" s="135" t="s">
        <v>168</v>
      </c>
      <c r="D91" s="127">
        <v>0</v>
      </c>
      <c r="E91" s="127">
        <v>0</v>
      </c>
      <c r="F91" s="136" t="s">
        <v>74</v>
      </c>
      <c r="G91" s="127">
        <v>302.5</v>
      </c>
      <c r="H91" s="127">
        <v>15</v>
      </c>
      <c r="I91" s="127">
        <f t="shared" si="11"/>
        <v>4537.5</v>
      </c>
      <c r="J91" s="127">
        <v>0</v>
      </c>
      <c r="K91" s="127">
        <f t="shared" si="9"/>
        <v>0</v>
      </c>
      <c r="L91" s="127">
        <f t="shared" si="15"/>
        <v>15</v>
      </c>
      <c r="M91" s="127">
        <f t="shared" si="1"/>
        <v>4537.5</v>
      </c>
    </row>
    <row r="92" spans="1:13" x14ac:dyDescent="0.2">
      <c r="A92" s="134" t="s">
        <v>38</v>
      </c>
      <c r="B92" s="135" t="s">
        <v>169</v>
      </c>
      <c r="C92" s="135" t="s">
        <v>170</v>
      </c>
      <c r="D92" s="127">
        <v>0</v>
      </c>
      <c r="E92" s="127">
        <v>0</v>
      </c>
      <c r="F92" s="136" t="s">
        <v>74</v>
      </c>
      <c r="G92" s="127">
        <v>571.12</v>
      </c>
      <c r="H92" s="127">
        <v>10</v>
      </c>
      <c r="I92" s="127">
        <f t="shared" si="11"/>
        <v>5711.2</v>
      </c>
      <c r="J92" s="127">
        <v>10</v>
      </c>
      <c r="K92" s="127">
        <f t="shared" si="9"/>
        <v>5711.2</v>
      </c>
      <c r="L92" s="127">
        <f t="shared" si="15"/>
        <v>0</v>
      </c>
      <c r="M92" s="127">
        <f t="shared" si="1"/>
        <v>0</v>
      </c>
    </row>
    <row r="93" spans="1:13" x14ac:dyDescent="0.2">
      <c r="A93" s="134" t="s">
        <v>38</v>
      </c>
      <c r="B93" s="135" t="s">
        <v>171</v>
      </c>
      <c r="C93" s="135" t="s">
        <v>270</v>
      </c>
      <c r="D93" s="127">
        <v>0</v>
      </c>
      <c r="E93" s="127">
        <v>0</v>
      </c>
      <c r="F93" s="136" t="s">
        <v>74</v>
      </c>
      <c r="G93" s="127">
        <v>47.199999999999996</v>
      </c>
      <c r="H93" s="127">
        <v>200</v>
      </c>
      <c r="I93" s="127">
        <f t="shared" si="11"/>
        <v>9440</v>
      </c>
      <c r="J93" s="127">
        <v>200</v>
      </c>
      <c r="K93" s="127">
        <f t="shared" si="9"/>
        <v>9440</v>
      </c>
      <c r="L93" s="127">
        <f t="shared" si="15"/>
        <v>0</v>
      </c>
      <c r="M93" s="127">
        <f t="shared" si="1"/>
        <v>0</v>
      </c>
    </row>
    <row r="94" spans="1:13" x14ac:dyDescent="0.2">
      <c r="A94" s="134" t="s">
        <v>38</v>
      </c>
      <c r="B94" s="135" t="s">
        <v>77</v>
      </c>
      <c r="C94" s="135" t="s">
        <v>172</v>
      </c>
      <c r="D94" s="127">
        <v>0</v>
      </c>
      <c r="E94" s="127">
        <v>0</v>
      </c>
      <c r="F94" s="136" t="s">
        <v>80</v>
      </c>
      <c r="G94" s="127">
        <v>99</v>
      </c>
      <c r="H94" s="127">
        <v>50</v>
      </c>
      <c r="I94" s="127">
        <f t="shared" si="11"/>
        <v>4950</v>
      </c>
      <c r="J94" s="127">
        <v>0</v>
      </c>
      <c r="K94" s="127">
        <f t="shared" si="9"/>
        <v>0</v>
      </c>
      <c r="L94" s="127">
        <f t="shared" si="15"/>
        <v>50</v>
      </c>
      <c r="M94" s="127">
        <f t="shared" si="1"/>
        <v>4950</v>
      </c>
    </row>
    <row r="95" spans="1:13" x14ac:dyDescent="0.2">
      <c r="A95" s="134" t="s">
        <v>38</v>
      </c>
      <c r="B95" s="135" t="s">
        <v>173</v>
      </c>
      <c r="C95" s="135" t="s">
        <v>174</v>
      </c>
      <c r="D95" s="127">
        <v>0</v>
      </c>
      <c r="E95" s="127">
        <v>0</v>
      </c>
      <c r="F95" s="136" t="s">
        <v>74</v>
      </c>
      <c r="G95" s="127">
        <v>495.59999999999997</v>
      </c>
      <c r="H95" s="127">
        <v>10</v>
      </c>
      <c r="I95" s="127">
        <f t="shared" si="11"/>
        <v>4956</v>
      </c>
      <c r="J95" s="127">
        <v>10</v>
      </c>
      <c r="K95" s="127">
        <f t="shared" si="9"/>
        <v>4956</v>
      </c>
      <c r="L95" s="127">
        <f t="shared" si="15"/>
        <v>0</v>
      </c>
      <c r="M95" s="127">
        <f t="shared" si="1"/>
        <v>0</v>
      </c>
    </row>
    <row r="96" spans="1:13" x14ac:dyDescent="0.2">
      <c r="A96" s="134" t="s">
        <v>38</v>
      </c>
      <c r="B96" s="135" t="s">
        <v>175</v>
      </c>
      <c r="C96" s="135" t="s">
        <v>176</v>
      </c>
      <c r="D96" s="127">
        <v>0</v>
      </c>
      <c r="E96" s="127">
        <v>0</v>
      </c>
      <c r="F96" s="136" t="s">
        <v>74</v>
      </c>
      <c r="G96" s="127">
        <v>495.59999999999997</v>
      </c>
      <c r="H96" s="127">
        <v>10</v>
      </c>
      <c r="I96" s="127">
        <f t="shared" si="11"/>
        <v>4956</v>
      </c>
      <c r="J96" s="127">
        <v>10</v>
      </c>
      <c r="K96" s="127">
        <f t="shared" si="9"/>
        <v>4956</v>
      </c>
      <c r="L96" s="127">
        <f t="shared" si="15"/>
        <v>0</v>
      </c>
      <c r="M96" s="127">
        <f t="shared" si="1"/>
        <v>0</v>
      </c>
    </row>
    <row r="97" spans="1:13" x14ac:dyDescent="0.2">
      <c r="A97" s="134" t="s">
        <v>38</v>
      </c>
      <c r="B97" s="135" t="s">
        <v>177</v>
      </c>
      <c r="C97" s="135" t="s">
        <v>178</v>
      </c>
      <c r="D97" s="127">
        <v>0</v>
      </c>
      <c r="E97" s="127">
        <v>0</v>
      </c>
      <c r="F97" s="136" t="s">
        <v>74</v>
      </c>
      <c r="G97" s="127">
        <v>165</v>
      </c>
      <c r="H97" s="127">
        <v>30</v>
      </c>
      <c r="I97" s="127">
        <f t="shared" si="11"/>
        <v>4950</v>
      </c>
      <c r="J97" s="127">
        <v>8</v>
      </c>
      <c r="K97" s="127">
        <f t="shared" si="9"/>
        <v>1320</v>
      </c>
      <c r="L97" s="127">
        <f t="shared" si="15"/>
        <v>22</v>
      </c>
      <c r="M97" s="127">
        <f t="shared" si="1"/>
        <v>3630</v>
      </c>
    </row>
    <row r="98" spans="1:13" x14ac:dyDescent="0.2">
      <c r="A98" s="134" t="s">
        <v>38</v>
      </c>
      <c r="B98" s="135" t="s">
        <v>153</v>
      </c>
      <c r="C98" s="135" t="s">
        <v>312</v>
      </c>
      <c r="D98" s="127">
        <v>0</v>
      </c>
      <c r="E98" s="127">
        <f t="shared" ref="E98:E105" si="16">+D98*G98</f>
        <v>0</v>
      </c>
      <c r="F98" s="136" t="s">
        <v>74</v>
      </c>
      <c r="G98" s="127">
        <v>222.2</v>
      </c>
      <c r="H98" s="127">
        <v>50</v>
      </c>
      <c r="I98" s="127">
        <f>+G98*H98</f>
        <v>11110</v>
      </c>
      <c r="J98" s="127">
        <v>4</v>
      </c>
      <c r="K98" s="127">
        <f t="shared" ref="J98:K105" si="17">+E98</f>
        <v>0</v>
      </c>
      <c r="L98" s="127">
        <v>50</v>
      </c>
      <c r="M98" s="127">
        <f>+I98-J98</f>
        <v>11106</v>
      </c>
    </row>
    <row r="99" spans="1:13" x14ac:dyDescent="0.2">
      <c r="A99" s="134" t="s">
        <v>38</v>
      </c>
      <c r="B99" s="135" t="s">
        <v>155</v>
      </c>
      <c r="C99" s="135" t="s">
        <v>154</v>
      </c>
      <c r="D99" s="127">
        <v>140</v>
      </c>
      <c r="E99" s="127">
        <f t="shared" si="16"/>
        <v>14000</v>
      </c>
      <c r="F99" s="136" t="s">
        <v>95</v>
      </c>
      <c r="G99" s="127">
        <v>100</v>
      </c>
      <c r="H99" s="127">
        <v>0</v>
      </c>
      <c r="I99" s="127">
        <f t="shared" si="11"/>
        <v>0</v>
      </c>
      <c r="J99" s="127">
        <f t="shared" si="17"/>
        <v>140</v>
      </c>
      <c r="K99" s="127">
        <f t="shared" si="17"/>
        <v>14000</v>
      </c>
      <c r="L99" s="127">
        <v>0</v>
      </c>
      <c r="M99" s="127">
        <f t="shared" ref="M99:M132" si="18">+E99+I99-K99</f>
        <v>0</v>
      </c>
    </row>
    <row r="100" spans="1:13" x14ac:dyDescent="0.2">
      <c r="A100" s="134" t="s">
        <v>38</v>
      </c>
      <c r="B100" s="135" t="s">
        <v>165</v>
      </c>
      <c r="C100" s="135" t="s">
        <v>313</v>
      </c>
      <c r="D100" s="127">
        <v>0</v>
      </c>
      <c r="E100" s="127">
        <f t="shared" si="16"/>
        <v>0</v>
      </c>
      <c r="F100" s="136" t="s">
        <v>95</v>
      </c>
      <c r="G100" s="127">
        <v>88</v>
      </c>
      <c r="H100" s="127">
        <v>60</v>
      </c>
      <c r="I100" s="127">
        <f>+G100*H100</f>
        <v>5280</v>
      </c>
      <c r="J100" s="127">
        <f t="shared" si="17"/>
        <v>0</v>
      </c>
      <c r="K100" s="127">
        <f t="shared" si="17"/>
        <v>0</v>
      </c>
      <c r="L100" s="127">
        <v>0</v>
      </c>
      <c r="M100" s="127">
        <f t="shared" si="18"/>
        <v>5280</v>
      </c>
    </row>
    <row r="101" spans="1:13" x14ac:dyDescent="0.2">
      <c r="A101" s="134" t="s">
        <v>38</v>
      </c>
      <c r="B101" s="135" t="s">
        <v>167</v>
      </c>
      <c r="C101" s="135" t="s">
        <v>281</v>
      </c>
      <c r="D101" s="127">
        <v>20</v>
      </c>
      <c r="E101" s="127">
        <f t="shared" si="16"/>
        <v>6200</v>
      </c>
      <c r="F101" s="136" t="s">
        <v>95</v>
      </c>
      <c r="G101" s="127">
        <v>310</v>
      </c>
      <c r="H101" s="127">
        <v>0</v>
      </c>
      <c r="I101" s="127">
        <f t="shared" si="11"/>
        <v>0</v>
      </c>
      <c r="J101" s="127">
        <f t="shared" si="17"/>
        <v>20</v>
      </c>
      <c r="K101" s="127">
        <f t="shared" si="17"/>
        <v>6200</v>
      </c>
      <c r="L101" s="127">
        <v>0</v>
      </c>
      <c r="M101" s="127">
        <f t="shared" si="18"/>
        <v>0</v>
      </c>
    </row>
    <row r="102" spans="1:13" x14ac:dyDescent="0.2">
      <c r="A102" s="134" t="s">
        <v>38</v>
      </c>
      <c r="B102" s="135" t="s">
        <v>179</v>
      </c>
      <c r="C102" s="135" t="s">
        <v>170</v>
      </c>
      <c r="D102" s="127">
        <v>8</v>
      </c>
      <c r="E102" s="127">
        <f t="shared" si="16"/>
        <v>2420</v>
      </c>
      <c r="F102" s="136" t="s">
        <v>74</v>
      </c>
      <c r="G102" s="127">
        <v>302.5</v>
      </c>
      <c r="H102" s="127">
        <v>15</v>
      </c>
      <c r="I102" s="127">
        <f t="shared" si="11"/>
        <v>4537.5</v>
      </c>
      <c r="J102" s="127">
        <v>12</v>
      </c>
      <c r="K102" s="127">
        <f t="shared" si="17"/>
        <v>2420</v>
      </c>
      <c r="L102" s="127">
        <v>11</v>
      </c>
      <c r="M102" s="127">
        <f t="shared" si="18"/>
        <v>4537.5</v>
      </c>
    </row>
    <row r="103" spans="1:13" x14ac:dyDescent="0.2">
      <c r="A103" s="134" t="s">
        <v>38</v>
      </c>
      <c r="B103" s="135" t="s">
        <v>180</v>
      </c>
      <c r="C103" s="135" t="s">
        <v>282</v>
      </c>
      <c r="D103" s="127">
        <v>14</v>
      </c>
      <c r="E103" s="127">
        <f t="shared" si="16"/>
        <v>34650</v>
      </c>
      <c r="F103" s="136" t="s">
        <v>95</v>
      </c>
      <c r="G103" s="127">
        <v>2475</v>
      </c>
      <c r="H103" s="127">
        <v>1</v>
      </c>
      <c r="I103" s="127">
        <f t="shared" si="11"/>
        <v>2475</v>
      </c>
      <c r="J103" s="127">
        <v>0</v>
      </c>
      <c r="K103" s="127">
        <f t="shared" si="17"/>
        <v>34650</v>
      </c>
      <c r="L103" s="127">
        <v>0</v>
      </c>
      <c r="M103" s="127">
        <f t="shared" si="18"/>
        <v>2475</v>
      </c>
    </row>
    <row r="104" spans="1:13" x14ac:dyDescent="0.2">
      <c r="A104" s="134" t="s">
        <v>38</v>
      </c>
      <c r="B104" s="135" t="s">
        <v>181</v>
      </c>
      <c r="C104" s="135" t="s">
        <v>182</v>
      </c>
      <c r="D104" s="127">
        <v>16</v>
      </c>
      <c r="E104" s="127">
        <f t="shared" si="16"/>
        <v>4000</v>
      </c>
      <c r="F104" s="136" t="s">
        <v>95</v>
      </c>
      <c r="G104" s="127">
        <v>250</v>
      </c>
      <c r="H104" s="127">
        <v>0</v>
      </c>
      <c r="I104" s="127">
        <f t="shared" si="11"/>
        <v>0</v>
      </c>
      <c r="J104" s="127">
        <f t="shared" si="17"/>
        <v>16</v>
      </c>
      <c r="K104" s="127">
        <v>0</v>
      </c>
      <c r="L104" s="127">
        <v>0</v>
      </c>
      <c r="M104" s="127">
        <f t="shared" si="18"/>
        <v>4000</v>
      </c>
    </row>
    <row r="105" spans="1:13" x14ac:dyDescent="0.2">
      <c r="A105" s="134" t="s">
        <v>38</v>
      </c>
      <c r="B105" s="135" t="s">
        <v>175</v>
      </c>
      <c r="C105" s="135" t="s">
        <v>183</v>
      </c>
      <c r="D105" s="127">
        <v>10</v>
      </c>
      <c r="E105" s="127">
        <f t="shared" si="16"/>
        <v>1000</v>
      </c>
      <c r="F105" s="136" t="s">
        <v>74</v>
      </c>
      <c r="G105" s="127">
        <v>100</v>
      </c>
      <c r="H105" s="127">
        <v>0</v>
      </c>
      <c r="I105" s="127">
        <f t="shared" si="11"/>
        <v>0</v>
      </c>
      <c r="J105" s="127">
        <f t="shared" si="17"/>
        <v>10</v>
      </c>
      <c r="K105" s="127">
        <v>0</v>
      </c>
      <c r="L105" s="127">
        <v>0</v>
      </c>
      <c r="M105" s="127">
        <f>+E105+I105-K105</f>
        <v>1000</v>
      </c>
    </row>
    <row r="106" spans="1:13" x14ac:dyDescent="0.2">
      <c r="A106" s="134" t="s">
        <v>38</v>
      </c>
      <c r="B106" s="135" t="s">
        <v>244</v>
      </c>
      <c r="C106" s="135" t="s">
        <v>206</v>
      </c>
      <c r="D106" s="127">
        <v>0</v>
      </c>
      <c r="E106" s="127">
        <v>0</v>
      </c>
      <c r="F106" s="136" t="s">
        <v>202</v>
      </c>
      <c r="G106" s="127">
        <f>+I106/H106</f>
        <v>3363</v>
      </c>
      <c r="H106" s="127">
        <v>10</v>
      </c>
      <c r="I106" s="127">
        <v>33630</v>
      </c>
      <c r="J106" s="127">
        <v>0</v>
      </c>
      <c r="K106" s="127">
        <v>0</v>
      </c>
      <c r="L106" s="127">
        <f>+D106+H106-J106</f>
        <v>10</v>
      </c>
      <c r="M106" s="127">
        <f>+E106+I106-K106</f>
        <v>33630</v>
      </c>
    </row>
    <row r="107" spans="1:13" x14ac:dyDescent="0.2">
      <c r="A107" s="134" t="s">
        <v>38</v>
      </c>
      <c r="B107" s="135" t="s">
        <v>245</v>
      </c>
      <c r="C107" s="135" t="s">
        <v>207</v>
      </c>
      <c r="D107" s="127">
        <v>0</v>
      </c>
      <c r="E107" s="127">
        <v>0</v>
      </c>
      <c r="F107" s="136" t="s">
        <v>202</v>
      </c>
      <c r="G107" s="127">
        <f t="shared" ref="G107:G119" si="19">+I107/H107</f>
        <v>6490</v>
      </c>
      <c r="H107" s="127">
        <v>9</v>
      </c>
      <c r="I107" s="127">
        <v>58410</v>
      </c>
      <c r="J107" s="127">
        <v>0</v>
      </c>
      <c r="K107" s="127">
        <v>0</v>
      </c>
      <c r="L107" s="127">
        <f t="shared" ref="L107:L130" si="20">+D107+H107-J107</f>
        <v>9</v>
      </c>
      <c r="M107" s="127">
        <f t="shared" ref="M107:M127" si="21">+E107+I107-K107</f>
        <v>58410</v>
      </c>
    </row>
    <row r="108" spans="1:13" x14ac:dyDescent="0.2">
      <c r="A108" s="134" t="s">
        <v>38</v>
      </c>
      <c r="B108" s="135" t="s">
        <v>246</v>
      </c>
      <c r="C108" s="135" t="s">
        <v>208</v>
      </c>
      <c r="D108" s="127">
        <v>0</v>
      </c>
      <c r="E108" s="127">
        <v>0</v>
      </c>
      <c r="F108" s="136" t="s">
        <v>202</v>
      </c>
      <c r="G108" s="127">
        <f t="shared" si="19"/>
        <v>6372</v>
      </c>
      <c r="H108" s="127">
        <v>13</v>
      </c>
      <c r="I108" s="127">
        <v>82836</v>
      </c>
      <c r="J108" s="127">
        <v>0</v>
      </c>
      <c r="K108" s="127">
        <v>0</v>
      </c>
      <c r="L108" s="127">
        <f t="shared" si="20"/>
        <v>13</v>
      </c>
      <c r="M108" s="127">
        <f t="shared" si="21"/>
        <v>82836</v>
      </c>
    </row>
    <row r="109" spans="1:13" x14ac:dyDescent="0.2">
      <c r="A109" s="134" t="s">
        <v>38</v>
      </c>
      <c r="B109" s="135" t="s">
        <v>247</v>
      </c>
      <c r="C109" s="135" t="s">
        <v>209</v>
      </c>
      <c r="D109" s="127">
        <v>0</v>
      </c>
      <c r="E109" s="127">
        <v>0</v>
      </c>
      <c r="F109" s="136" t="s">
        <v>202</v>
      </c>
      <c r="G109" s="127">
        <f t="shared" si="19"/>
        <v>3658</v>
      </c>
      <c r="H109" s="127">
        <v>15</v>
      </c>
      <c r="I109" s="127">
        <v>54870</v>
      </c>
      <c r="J109" s="127">
        <v>0</v>
      </c>
      <c r="K109" s="127">
        <v>0</v>
      </c>
      <c r="L109" s="127">
        <f t="shared" si="20"/>
        <v>15</v>
      </c>
      <c r="M109" s="127">
        <f t="shared" si="21"/>
        <v>54870</v>
      </c>
    </row>
    <row r="110" spans="1:13" x14ac:dyDescent="0.2">
      <c r="A110" s="134" t="s">
        <v>38</v>
      </c>
      <c r="B110" s="135" t="s">
        <v>248</v>
      </c>
      <c r="C110" s="135" t="s">
        <v>210</v>
      </c>
      <c r="D110" s="127">
        <v>0</v>
      </c>
      <c r="E110" s="127">
        <v>0</v>
      </c>
      <c r="F110" s="136" t="s">
        <v>202</v>
      </c>
      <c r="G110" s="127">
        <f t="shared" si="19"/>
        <v>3481</v>
      </c>
      <c r="H110" s="127">
        <v>9</v>
      </c>
      <c r="I110" s="127">
        <v>31329</v>
      </c>
      <c r="J110" s="127">
        <v>0</v>
      </c>
      <c r="K110" s="127">
        <v>0</v>
      </c>
      <c r="L110" s="127">
        <f t="shared" si="20"/>
        <v>9</v>
      </c>
      <c r="M110" s="127">
        <f t="shared" si="21"/>
        <v>31329</v>
      </c>
    </row>
    <row r="111" spans="1:13" x14ac:dyDescent="0.2">
      <c r="A111" s="134" t="s">
        <v>38</v>
      </c>
      <c r="B111" s="135" t="s">
        <v>249</v>
      </c>
      <c r="C111" s="135" t="s">
        <v>211</v>
      </c>
      <c r="D111" s="127">
        <v>0</v>
      </c>
      <c r="E111" s="127">
        <v>0</v>
      </c>
      <c r="F111" s="136" t="s">
        <v>202</v>
      </c>
      <c r="G111" s="127">
        <f t="shared" si="19"/>
        <v>4189</v>
      </c>
      <c r="H111" s="127">
        <v>10</v>
      </c>
      <c r="I111" s="127">
        <v>41890</v>
      </c>
      <c r="J111" s="127">
        <v>0</v>
      </c>
      <c r="K111" s="127">
        <v>0</v>
      </c>
      <c r="L111" s="127">
        <f t="shared" si="20"/>
        <v>10</v>
      </c>
      <c r="M111" s="127">
        <f t="shared" si="21"/>
        <v>41890</v>
      </c>
    </row>
    <row r="112" spans="1:13" x14ac:dyDescent="0.2">
      <c r="A112" s="134" t="s">
        <v>38</v>
      </c>
      <c r="B112" s="135" t="s">
        <v>250</v>
      </c>
      <c r="C112" s="135" t="s">
        <v>212</v>
      </c>
      <c r="D112" s="127">
        <v>0</v>
      </c>
      <c r="E112" s="127">
        <v>0</v>
      </c>
      <c r="F112" s="136" t="s">
        <v>202</v>
      </c>
      <c r="G112" s="127">
        <f t="shared" si="19"/>
        <v>4130</v>
      </c>
      <c r="H112" s="127">
        <v>10</v>
      </c>
      <c r="I112" s="127">
        <v>41300</v>
      </c>
      <c r="J112" s="127">
        <v>0</v>
      </c>
      <c r="K112" s="127">
        <v>0</v>
      </c>
      <c r="L112" s="127">
        <f t="shared" si="20"/>
        <v>10</v>
      </c>
      <c r="M112" s="127">
        <f t="shared" si="21"/>
        <v>41300</v>
      </c>
    </row>
    <row r="113" spans="1:13" x14ac:dyDescent="0.2">
      <c r="A113" s="134" t="s">
        <v>38</v>
      </c>
      <c r="B113" s="135" t="s">
        <v>251</v>
      </c>
      <c r="C113" s="135" t="s">
        <v>214</v>
      </c>
      <c r="D113" s="127">
        <v>0</v>
      </c>
      <c r="E113" s="127">
        <v>0</v>
      </c>
      <c r="F113" s="136" t="s">
        <v>202</v>
      </c>
      <c r="G113" s="127">
        <f t="shared" si="19"/>
        <v>4720</v>
      </c>
      <c r="H113" s="127">
        <v>8</v>
      </c>
      <c r="I113" s="127">
        <v>37760</v>
      </c>
      <c r="J113" s="127">
        <v>0</v>
      </c>
      <c r="K113" s="127">
        <v>0</v>
      </c>
      <c r="L113" s="127">
        <f t="shared" si="20"/>
        <v>8</v>
      </c>
      <c r="M113" s="127">
        <f t="shared" si="21"/>
        <v>37760</v>
      </c>
    </row>
    <row r="114" spans="1:13" x14ac:dyDescent="0.2">
      <c r="A114" s="134" t="s">
        <v>38</v>
      </c>
      <c r="B114" s="135" t="s">
        <v>252</v>
      </c>
      <c r="C114" s="135" t="s">
        <v>213</v>
      </c>
      <c r="D114" s="127">
        <v>0</v>
      </c>
      <c r="E114" s="127">
        <v>0</v>
      </c>
      <c r="F114" s="136" t="s">
        <v>202</v>
      </c>
      <c r="G114" s="127">
        <f t="shared" si="19"/>
        <v>4130</v>
      </c>
      <c r="H114" s="127">
        <v>8</v>
      </c>
      <c r="I114" s="127">
        <v>33040</v>
      </c>
      <c r="J114" s="127">
        <v>0</v>
      </c>
      <c r="K114" s="127">
        <v>0</v>
      </c>
      <c r="L114" s="127">
        <f t="shared" si="20"/>
        <v>8</v>
      </c>
      <c r="M114" s="127">
        <f t="shared" si="21"/>
        <v>33040</v>
      </c>
    </row>
    <row r="115" spans="1:13" x14ac:dyDescent="0.2">
      <c r="A115" s="134" t="s">
        <v>38</v>
      </c>
      <c r="B115" s="135" t="s">
        <v>253</v>
      </c>
      <c r="C115" s="135" t="s">
        <v>223</v>
      </c>
      <c r="D115" s="127">
        <v>0</v>
      </c>
      <c r="E115" s="127">
        <v>0</v>
      </c>
      <c r="F115" s="136" t="s">
        <v>202</v>
      </c>
      <c r="G115" s="127">
        <f t="shared" si="19"/>
        <v>4130</v>
      </c>
      <c r="H115" s="127">
        <v>8</v>
      </c>
      <c r="I115" s="127">
        <v>33040</v>
      </c>
      <c r="J115" s="127">
        <v>0</v>
      </c>
      <c r="K115" s="127">
        <v>0</v>
      </c>
      <c r="L115" s="127">
        <f t="shared" si="20"/>
        <v>8</v>
      </c>
      <c r="M115" s="127">
        <f t="shared" si="21"/>
        <v>33040</v>
      </c>
    </row>
    <row r="116" spans="1:13" x14ac:dyDescent="0.2">
      <c r="A116" s="134" t="s">
        <v>38</v>
      </c>
      <c r="B116" s="135" t="s">
        <v>254</v>
      </c>
      <c r="C116" s="135" t="s">
        <v>224</v>
      </c>
      <c r="D116" s="127">
        <v>0</v>
      </c>
      <c r="E116" s="127">
        <v>0</v>
      </c>
      <c r="F116" s="136" t="s">
        <v>202</v>
      </c>
      <c r="G116" s="127">
        <f t="shared" si="19"/>
        <v>5605</v>
      </c>
      <c r="H116" s="127">
        <v>8</v>
      </c>
      <c r="I116" s="127">
        <v>44840</v>
      </c>
      <c r="J116" s="127">
        <v>0</v>
      </c>
      <c r="K116" s="127">
        <v>0</v>
      </c>
      <c r="L116" s="127">
        <f t="shared" si="20"/>
        <v>8</v>
      </c>
      <c r="M116" s="127">
        <f t="shared" si="21"/>
        <v>44840</v>
      </c>
    </row>
    <row r="117" spans="1:13" x14ac:dyDescent="0.2">
      <c r="A117" s="134" t="s">
        <v>38</v>
      </c>
      <c r="B117" s="135" t="s">
        <v>255</v>
      </c>
      <c r="C117" s="135" t="s">
        <v>225</v>
      </c>
      <c r="D117" s="127">
        <v>0</v>
      </c>
      <c r="E117" s="127">
        <v>0</v>
      </c>
      <c r="F117" s="136" t="s">
        <v>202</v>
      </c>
      <c r="G117" s="127">
        <f t="shared" si="19"/>
        <v>9676</v>
      </c>
      <c r="H117" s="127">
        <v>8</v>
      </c>
      <c r="I117" s="127">
        <v>77408</v>
      </c>
      <c r="J117" s="127">
        <v>0</v>
      </c>
      <c r="K117" s="127">
        <v>0</v>
      </c>
      <c r="L117" s="127">
        <f t="shared" si="20"/>
        <v>8</v>
      </c>
      <c r="M117" s="127">
        <f t="shared" si="21"/>
        <v>77408</v>
      </c>
    </row>
    <row r="118" spans="1:13" x14ac:dyDescent="0.2">
      <c r="A118" s="134" t="s">
        <v>38</v>
      </c>
      <c r="B118" s="135" t="s">
        <v>256</v>
      </c>
      <c r="C118" s="135" t="s">
        <v>226</v>
      </c>
      <c r="D118" s="127">
        <v>0</v>
      </c>
      <c r="E118" s="127">
        <v>0</v>
      </c>
      <c r="F118" s="136" t="s">
        <v>202</v>
      </c>
      <c r="G118" s="127">
        <f t="shared" si="19"/>
        <v>4661</v>
      </c>
      <c r="H118" s="127">
        <v>8</v>
      </c>
      <c r="I118" s="127">
        <v>37288</v>
      </c>
      <c r="J118" s="127">
        <v>0</v>
      </c>
      <c r="K118" s="127">
        <v>0</v>
      </c>
      <c r="L118" s="127">
        <f t="shared" si="20"/>
        <v>8</v>
      </c>
      <c r="M118" s="127">
        <f t="shared" si="21"/>
        <v>37288</v>
      </c>
    </row>
    <row r="119" spans="1:13" x14ac:dyDescent="0.2">
      <c r="A119" s="134" t="s">
        <v>38</v>
      </c>
      <c r="B119" s="135" t="s">
        <v>257</v>
      </c>
      <c r="C119" s="135" t="s">
        <v>227</v>
      </c>
      <c r="D119" s="127">
        <v>0</v>
      </c>
      <c r="E119" s="127">
        <v>0</v>
      </c>
      <c r="F119" s="136" t="s">
        <v>202</v>
      </c>
      <c r="G119" s="127">
        <f t="shared" si="19"/>
        <v>5782</v>
      </c>
      <c r="H119" s="127">
        <v>8</v>
      </c>
      <c r="I119" s="127">
        <v>46256</v>
      </c>
      <c r="J119" s="127">
        <v>0</v>
      </c>
      <c r="K119" s="127">
        <v>0</v>
      </c>
      <c r="L119" s="127">
        <f t="shared" si="20"/>
        <v>8</v>
      </c>
      <c r="M119" s="127">
        <f t="shared" si="21"/>
        <v>46256</v>
      </c>
    </row>
    <row r="120" spans="1:13" x14ac:dyDescent="0.2">
      <c r="A120" s="134" t="s">
        <v>38</v>
      </c>
      <c r="B120" s="135" t="s">
        <v>258</v>
      </c>
      <c r="C120" s="135" t="s">
        <v>228</v>
      </c>
      <c r="D120" s="127">
        <v>0</v>
      </c>
      <c r="E120" s="127">
        <v>0</v>
      </c>
      <c r="F120" s="136" t="s">
        <v>202</v>
      </c>
      <c r="G120" s="127">
        <f>+I120/H120</f>
        <v>6962</v>
      </c>
      <c r="H120" s="127">
        <v>6</v>
      </c>
      <c r="I120" s="127">
        <v>41772</v>
      </c>
      <c r="J120" s="127">
        <v>0</v>
      </c>
      <c r="K120" s="127">
        <v>0</v>
      </c>
      <c r="L120" s="127">
        <f t="shared" si="20"/>
        <v>6</v>
      </c>
      <c r="M120" s="127">
        <f t="shared" si="21"/>
        <v>41772</v>
      </c>
    </row>
    <row r="121" spans="1:13" x14ac:dyDescent="0.2">
      <c r="A121" s="134" t="s">
        <v>38</v>
      </c>
      <c r="B121" s="135" t="s">
        <v>259</v>
      </c>
      <c r="C121" s="135" t="s">
        <v>229</v>
      </c>
      <c r="D121" s="127">
        <v>0</v>
      </c>
      <c r="E121" s="127">
        <v>0</v>
      </c>
      <c r="F121" s="136" t="s">
        <v>202</v>
      </c>
      <c r="G121" s="127">
        <f t="shared" ref="G121:G126" si="22">+I121/H121</f>
        <v>6962</v>
      </c>
      <c r="H121" s="127">
        <v>6</v>
      </c>
      <c r="I121" s="127">
        <v>41772</v>
      </c>
      <c r="J121" s="127">
        <v>0</v>
      </c>
      <c r="K121" s="127">
        <v>0</v>
      </c>
      <c r="L121" s="127">
        <f t="shared" si="20"/>
        <v>6</v>
      </c>
      <c r="M121" s="127">
        <f t="shared" si="21"/>
        <v>41772</v>
      </c>
    </row>
    <row r="122" spans="1:13" x14ac:dyDescent="0.2">
      <c r="A122" s="134" t="s">
        <v>38</v>
      </c>
      <c r="B122" s="135" t="s">
        <v>260</v>
      </c>
      <c r="C122" s="135" t="s">
        <v>230</v>
      </c>
      <c r="D122" s="127">
        <v>0</v>
      </c>
      <c r="E122" s="127">
        <v>0</v>
      </c>
      <c r="F122" s="136" t="s">
        <v>202</v>
      </c>
      <c r="G122" s="127">
        <f t="shared" si="22"/>
        <v>6962</v>
      </c>
      <c r="H122" s="127">
        <v>6</v>
      </c>
      <c r="I122" s="127">
        <v>41772</v>
      </c>
      <c r="J122" s="127">
        <v>0</v>
      </c>
      <c r="K122" s="127">
        <v>0</v>
      </c>
      <c r="L122" s="127">
        <f t="shared" si="20"/>
        <v>6</v>
      </c>
      <c r="M122" s="127">
        <f t="shared" si="21"/>
        <v>41772</v>
      </c>
    </row>
    <row r="123" spans="1:13" x14ac:dyDescent="0.2">
      <c r="A123" s="134" t="s">
        <v>38</v>
      </c>
      <c r="B123" s="135" t="s">
        <v>261</v>
      </c>
      <c r="C123" s="135" t="s">
        <v>231</v>
      </c>
      <c r="D123" s="127">
        <v>0</v>
      </c>
      <c r="E123" s="127">
        <v>0</v>
      </c>
      <c r="F123" s="136" t="s">
        <v>202</v>
      </c>
      <c r="G123" s="127">
        <f t="shared" si="22"/>
        <v>1062</v>
      </c>
      <c r="H123" s="127">
        <v>25</v>
      </c>
      <c r="I123" s="127">
        <v>26550</v>
      </c>
      <c r="J123" s="127">
        <v>0</v>
      </c>
      <c r="K123" s="127">
        <v>0</v>
      </c>
      <c r="L123" s="127">
        <f t="shared" si="20"/>
        <v>25</v>
      </c>
      <c r="M123" s="127">
        <f t="shared" si="21"/>
        <v>26550</v>
      </c>
    </row>
    <row r="124" spans="1:13" x14ac:dyDescent="0.2">
      <c r="A124" s="134" t="s">
        <v>38</v>
      </c>
      <c r="B124" s="135" t="s">
        <v>262</v>
      </c>
      <c r="C124" s="135" t="s">
        <v>232</v>
      </c>
      <c r="D124" s="127">
        <v>0</v>
      </c>
      <c r="E124" s="127">
        <v>0</v>
      </c>
      <c r="F124" s="136" t="s">
        <v>202</v>
      </c>
      <c r="G124" s="127">
        <f t="shared" si="22"/>
        <v>1062</v>
      </c>
      <c r="H124" s="127">
        <v>15</v>
      </c>
      <c r="I124" s="127">
        <v>15930</v>
      </c>
      <c r="J124" s="127">
        <v>0</v>
      </c>
      <c r="K124" s="127">
        <v>0</v>
      </c>
      <c r="L124" s="127">
        <f t="shared" si="20"/>
        <v>15</v>
      </c>
      <c r="M124" s="127">
        <f t="shared" si="21"/>
        <v>15930</v>
      </c>
    </row>
    <row r="125" spans="1:13" x14ac:dyDescent="0.2">
      <c r="A125" s="134" t="s">
        <v>38</v>
      </c>
      <c r="B125" s="135" t="s">
        <v>263</v>
      </c>
      <c r="C125" s="135" t="s">
        <v>233</v>
      </c>
      <c r="D125" s="127">
        <v>0</v>
      </c>
      <c r="E125" s="127">
        <v>0</v>
      </c>
      <c r="F125" s="136" t="s">
        <v>202</v>
      </c>
      <c r="G125" s="127">
        <f t="shared" si="22"/>
        <v>1062</v>
      </c>
      <c r="H125" s="127">
        <v>15</v>
      </c>
      <c r="I125" s="127">
        <v>15930</v>
      </c>
      <c r="J125" s="127">
        <v>0</v>
      </c>
      <c r="K125" s="127">
        <v>0</v>
      </c>
      <c r="L125" s="127">
        <f t="shared" si="20"/>
        <v>15</v>
      </c>
      <c r="M125" s="127">
        <f t="shared" si="21"/>
        <v>15930</v>
      </c>
    </row>
    <row r="126" spans="1:13" x14ac:dyDescent="0.2">
      <c r="A126" s="134" t="s">
        <v>38</v>
      </c>
      <c r="B126" s="135" t="s">
        <v>264</v>
      </c>
      <c r="C126" s="135" t="s">
        <v>234</v>
      </c>
      <c r="D126" s="127">
        <v>0</v>
      </c>
      <c r="E126" s="127">
        <v>0</v>
      </c>
      <c r="F126" s="136" t="s">
        <v>202</v>
      </c>
      <c r="G126" s="127">
        <f t="shared" si="22"/>
        <v>1062</v>
      </c>
      <c r="H126" s="127">
        <v>15</v>
      </c>
      <c r="I126" s="127">
        <v>15930</v>
      </c>
      <c r="J126" s="127">
        <v>0</v>
      </c>
      <c r="K126" s="127">
        <v>0</v>
      </c>
      <c r="L126" s="127">
        <f t="shared" si="20"/>
        <v>15</v>
      </c>
      <c r="M126" s="127">
        <f t="shared" si="21"/>
        <v>15930</v>
      </c>
    </row>
    <row r="127" spans="1:13" x14ac:dyDescent="0.2">
      <c r="A127" s="134" t="s">
        <v>38</v>
      </c>
      <c r="B127" s="135" t="s">
        <v>265</v>
      </c>
      <c r="C127" s="135" t="s">
        <v>235</v>
      </c>
      <c r="D127" s="127">
        <v>25</v>
      </c>
      <c r="E127" s="127">
        <v>0</v>
      </c>
      <c r="F127" s="136" t="s">
        <v>202</v>
      </c>
      <c r="G127" s="127">
        <v>0</v>
      </c>
      <c r="H127" s="127">
        <v>0</v>
      </c>
      <c r="I127" s="127">
        <v>26550</v>
      </c>
      <c r="J127" s="127">
        <v>0</v>
      </c>
      <c r="K127" s="127">
        <v>0</v>
      </c>
      <c r="L127" s="127">
        <f t="shared" si="20"/>
        <v>25</v>
      </c>
      <c r="M127" s="127">
        <f t="shared" si="21"/>
        <v>26550</v>
      </c>
    </row>
    <row r="128" spans="1:13" x14ac:dyDescent="0.2">
      <c r="A128" s="134" t="s">
        <v>38</v>
      </c>
      <c r="B128" s="135" t="s">
        <v>266</v>
      </c>
      <c r="C128" s="135" t="s">
        <v>236</v>
      </c>
      <c r="D128" s="127">
        <v>15</v>
      </c>
      <c r="E128" s="127">
        <v>0</v>
      </c>
      <c r="F128" s="136" t="s">
        <v>202</v>
      </c>
      <c r="G128" s="127">
        <v>1062</v>
      </c>
      <c r="H128" s="127">
        <v>0</v>
      </c>
      <c r="I128" s="127">
        <v>15930</v>
      </c>
      <c r="J128" s="127">
        <v>0</v>
      </c>
      <c r="K128" s="127">
        <v>0</v>
      </c>
      <c r="L128" s="127">
        <v>15</v>
      </c>
      <c r="M128" s="127">
        <f>+E128+I128-K128</f>
        <v>15930</v>
      </c>
    </row>
    <row r="129" spans="1:14" x14ac:dyDescent="0.2">
      <c r="A129" s="134" t="s">
        <v>38</v>
      </c>
      <c r="B129" s="135" t="s">
        <v>267</v>
      </c>
      <c r="C129" s="135" t="s">
        <v>237</v>
      </c>
      <c r="D129" s="127">
        <v>15</v>
      </c>
      <c r="E129" s="127">
        <v>0</v>
      </c>
      <c r="F129" s="136" t="s">
        <v>202</v>
      </c>
      <c r="G129" s="127">
        <v>1062</v>
      </c>
      <c r="H129" s="127">
        <v>0</v>
      </c>
      <c r="I129" s="127">
        <v>15930</v>
      </c>
      <c r="J129" s="127">
        <v>0</v>
      </c>
      <c r="K129" s="127">
        <v>15930</v>
      </c>
      <c r="L129" s="127">
        <f t="shared" si="20"/>
        <v>15</v>
      </c>
      <c r="M129" s="127">
        <f t="shared" ref="M129:M130" si="23">+E129+I129-K129</f>
        <v>0</v>
      </c>
    </row>
    <row r="130" spans="1:14" x14ac:dyDescent="0.2">
      <c r="A130" s="134" t="s">
        <v>38</v>
      </c>
      <c r="B130" s="135" t="s">
        <v>268</v>
      </c>
      <c r="C130" s="135" t="s">
        <v>238</v>
      </c>
      <c r="D130" s="127">
        <v>15</v>
      </c>
      <c r="E130" s="127">
        <v>0</v>
      </c>
      <c r="F130" s="136" t="s">
        <v>202</v>
      </c>
      <c r="G130" s="127">
        <v>1062</v>
      </c>
      <c r="H130" s="127">
        <v>0</v>
      </c>
      <c r="I130" s="127">
        <v>15930</v>
      </c>
      <c r="J130" s="127">
        <v>0</v>
      </c>
      <c r="K130" s="127">
        <v>15930</v>
      </c>
      <c r="L130" s="127">
        <f t="shared" si="20"/>
        <v>15</v>
      </c>
      <c r="M130" s="127">
        <f t="shared" si="23"/>
        <v>0</v>
      </c>
    </row>
    <row r="131" spans="1:14" x14ac:dyDescent="0.2">
      <c r="A131" s="134" t="s">
        <v>41</v>
      </c>
      <c r="B131" s="135" t="s">
        <v>184</v>
      </c>
      <c r="C131" s="135" t="s">
        <v>185</v>
      </c>
      <c r="D131" s="127">
        <v>0</v>
      </c>
      <c r="E131" s="127">
        <v>0</v>
      </c>
      <c r="F131" s="136" t="s">
        <v>87</v>
      </c>
      <c r="G131" s="127">
        <v>2376</v>
      </c>
      <c r="H131" s="127">
        <v>2</v>
      </c>
      <c r="I131" s="127">
        <f t="shared" si="11"/>
        <v>4752</v>
      </c>
      <c r="J131" s="127">
        <v>0</v>
      </c>
      <c r="K131" s="127">
        <f>+J131*G131</f>
        <v>0</v>
      </c>
      <c r="L131" s="127">
        <v>0</v>
      </c>
      <c r="M131" s="127">
        <f t="shared" si="18"/>
        <v>4752</v>
      </c>
    </row>
    <row r="132" spans="1:14" x14ac:dyDescent="0.2">
      <c r="A132" s="134" t="s">
        <v>41</v>
      </c>
      <c r="B132" s="135" t="s">
        <v>186</v>
      </c>
      <c r="C132" s="135" t="s">
        <v>187</v>
      </c>
      <c r="D132" s="127">
        <v>0</v>
      </c>
      <c r="E132" s="127">
        <v>0</v>
      </c>
      <c r="F132" s="136" t="s">
        <v>74</v>
      </c>
      <c r="G132" s="127">
        <v>55.459999999999994</v>
      </c>
      <c r="H132" s="127">
        <v>0</v>
      </c>
      <c r="I132" s="127">
        <f t="shared" si="11"/>
        <v>0</v>
      </c>
      <c r="J132" s="127">
        <v>80</v>
      </c>
      <c r="K132" s="127">
        <f>+J132*G132</f>
        <v>4436.7999999999993</v>
      </c>
      <c r="L132" s="127">
        <v>0</v>
      </c>
      <c r="M132" s="127">
        <f t="shared" si="18"/>
        <v>-4436.7999999999993</v>
      </c>
    </row>
    <row r="133" spans="1:14" ht="15.75" x14ac:dyDescent="0.25">
      <c r="A133" s="155" t="s">
        <v>269</v>
      </c>
      <c r="B133" s="156"/>
      <c r="C133" s="157"/>
      <c r="D133" s="137">
        <f>SUM(D13:D132)</f>
        <v>4611</v>
      </c>
      <c r="E133" s="137">
        <f>SUM(E13:E132)</f>
        <v>615109.36</v>
      </c>
      <c r="F133" s="137"/>
      <c r="G133" s="137">
        <f t="shared" ref="G133:M133" si="24">SUM(G13:G132)</f>
        <v>161395.79581458514</v>
      </c>
      <c r="H133" s="137">
        <f t="shared" si="24"/>
        <v>40074.5</v>
      </c>
      <c r="I133" s="137">
        <f t="shared" si="24"/>
        <v>10116175.279291999</v>
      </c>
      <c r="J133" s="137">
        <f t="shared" si="24"/>
        <v>29171</v>
      </c>
      <c r="K133" s="137">
        <f t="shared" si="24"/>
        <v>11672130.019069778</v>
      </c>
      <c r="L133" s="137">
        <f t="shared" si="24"/>
        <v>4603</v>
      </c>
      <c r="M133" s="137">
        <f t="shared" si="24"/>
        <v>-940849.37977777654</v>
      </c>
      <c r="N133" s="24"/>
    </row>
    <row r="134" spans="1:14" x14ac:dyDescent="0.2">
      <c r="A134" s="25"/>
      <c r="B134" s="26"/>
      <c r="C134" s="26"/>
      <c r="D134" s="26"/>
      <c r="E134" s="26"/>
      <c r="F134" s="27"/>
      <c r="G134" s="27"/>
      <c r="H134" s="27"/>
      <c r="I134" s="11"/>
      <c r="J134" s="27"/>
      <c r="K134" s="27"/>
      <c r="L134" s="28"/>
      <c r="M134" s="29"/>
    </row>
    <row r="135" spans="1:14" ht="15" x14ac:dyDescent="0.25">
      <c r="A135" s="159" t="s">
        <v>317</v>
      </c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</row>
    <row r="136" spans="1:14" x14ac:dyDescent="0.2">
      <c r="A136" s="144" t="s">
        <v>318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3"/>
    </row>
    <row r="137" spans="1:14" x14ac:dyDescent="0.2">
      <c r="E137" s="13"/>
      <c r="H137" s="119"/>
      <c r="I137" s="120"/>
      <c r="J137" s="121"/>
      <c r="K137" s="122"/>
      <c r="L137" s="13"/>
    </row>
    <row r="138" spans="1:14" x14ac:dyDescent="0.2">
      <c r="E138" s="13"/>
      <c r="H138" s="119"/>
      <c r="I138" s="120"/>
      <c r="J138" s="121"/>
      <c r="K138" s="122"/>
      <c r="L138" s="13"/>
    </row>
    <row r="139" spans="1:14" x14ac:dyDescent="0.2">
      <c r="E139" s="13"/>
      <c r="I139" s="13"/>
      <c r="L139" s="13"/>
    </row>
  </sheetData>
  <autoFilter ref="A12:M134"/>
  <mergeCells count="11">
    <mergeCell ref="L11:M11"/>
    <mergeCell ref="D6:I6"/>
    <mergeCell ref="A133:C133"/>
    <mergeCell ref="A9:C9"/>
    <mergeCell ref="A135:K135"/>
    <mergeCell ref="A136:K136"/>
    <mergeCell ref="C5:J5"/>
    <mergeCell ref="C7:J7"/>
    <mergeCell ref="D11:E11"/>
    <mergeCell ref="H11:I11"/>
    <mergeCell ref="J11:K11"/>
  </mergeCells>
  <pageMargins left="0.70866141732283472" right="0.70866141732283472" top="0.99" bottom="0.31496062992125984" header="0.31496062992125984" footer="0.31496062992125984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showGridLines="0" topLeftCell="C4" workbookViewId="0">
      <selection activeCell="K45" sqref="K45"/>
    </sheetView>
  </sheetViews>
  <sheetFormatPr baseColWidth="10" defaultColWidth="11.42578125" defaultRowHeight="12.75" x14ac:dyDescent="0.2"/>
  <cols>
    <col min="1" max="1" width="3.42578125" style="116" customWidth="1"/>
    <col min="2" max="2" width="2.7109375" style="116" customWidth="1"/>
    <col min="3" max="3" width="8" style="116" customWidth="1"/>
    <col min="4" max="4" width="17.42578125" style="116" customWidth="1"/>
    <col min="5" max="5" width="19.7109375" style="116" customWidth="1"/>
    <col min="6" max="6" width="31.7109375" style="117" customWidth="1"/>
    <col min="7" max="7" width="26.7109375" style="118" customWidth="1"/>
    <col min="8" max="8" width="22.28515625" style="118" customWidth="1"/>
    <col min="9" max="9" width="14.140625" style="118" customWidth="1"/>
    <col min="10" max="10" width="15.42578125" style="118" customWidth="1"/>
    <col min="11" max="11" width="20" style="118" customWidth="1"/>
    <col min="12" max="12" width="7.42578125" style="116" customWidth="1"/>
    <col min="13" max="13" width="8" style="116" customWidth="1"/>
    <col min="14" max="14" width="21.28515625" style="116" customWidth="1"/>
    <col min="15" max="15" width="1.7109375" style="116" customWidth="1"/>
    <col min="16" max="16384" width="11.42578125" style="116"/>
  </cols>
  <sheetData>
    <row r="1" spans="2:13" s="30" customFormat="1" x14ac:dyDescent="0.2">
      <c r="F1" s="31"/>
      <c r="G1" s="32"/>
      <c r="H1" s="32"/>
      <c r="I1" s="32"/>
      <c r="J1" s="32"/>
      <c r="K1" s="32"/>
    </row>
    <row r="2" spans="2:13" s="30" customFormat="1" ht="10.5" customHeight="1" x14ac:dyDescent="0.2">
      <c r="B2" s="33"/>
      <c r="C2" s="34"/>
      <c r="D2" s="34"/>
      <c r="E2" s="34"/>
      <c r="F2" s="35"/>
      <c r="G2" s="36"/>
      <c r="H2" s="36"/>
      <c r="I2" s="36"/>
      <c r="J2" s="36"/>
      <c r="K2" s="36"/>
      <c r="L2" s="34"/>
      <c r="M2" s="37"/>
    </row>
    <row r="3" spans="2:13" s="30" customFormat="1" ht="10.5" customHeight="1" x14ac:dyDescent="0.2">
      <c r="B3" s="38"/>
      <c r="C3" s="39"/>
      <c r="D3" s="39"/>
      <c r="E3" s="39"/>
      <c r="F3" s="40"/>
      <c r="G3" s="41"/>
      <c r="H3" s="41"/>
      <c r="I3" s="41"/>
      <c r="J3" s="41"/>
      <c r="K3" s="41"/>
      <c r="L3" s="39"/>
      <c r="M3" s="42"/>
    </row>
    <row r="4" spans="2:13" s="30" customFormat="1" x14ac:dyDescent="0.2">
      <c r="B4" s="38"/>
      <c r="C4" s="39"/>
      <c r="D4" s="39"/>
      <c r="E4" s="39"/>
      <c r="F4" s="40"/>
      <c r="G4" s="41"/>
      <c r="H4" s="41"/>
      <c r="I4" s="41"/>
      <c r="J4" s="41"/>
      <c r="K4" s="41"/>
      <c r="L4" s="39"/>
      <c r="M4" s="42"/>
    </row>
    <row r="5" spans="2:13" s="30" customFormat="1" x14ac:dyDescent="0.2">
      <c r="B5" s="38"/>
      <c r="C5" s="39"/>
      <c r="D5" s="39"/>
      <c r="E5" s="39"/>
      <c r="F5" s="40"/>
      <c r="G5" s="41"/>
      <c r="H5" s="41"/>
      <c r="I5" s="41"/>
      <c r="J5" s="41"/>
      <c r="K5" s="41"/>
      <c r="L5" s="39"/>
      <c r="M5" s="42"/>
    </row>
    <row r="6" spans="2:13" s="30" customFormat="1" x14ac:dyDescent="0.2">
      <c r="B6" s="38"/>
      <c r="C6" s="39"/>
      <c r="D6" s="39"/>
      <c r="E6" s="39"/>
      <c r="F6" s="40"/>
      <c r="G6" s="41"/>
      <c r="H6" s="41"/>
      <c r="I6" s="41"/>
      <c r="J6" s="41"/>
      <c r="K6" s="41"/>
      <c r="L6" s="39"/>
      <c r="M6" s="42"/>
    </row>
    <row r="7" spans="2:13" s="30" customFormat="1" x14ac:dyDescent="0.2">
      <c r="B7" s="38"/>
      <c r="C7" s="39"/>
      <c r="D7" s="39"/>
      <c r="E7" s="39"/>
      <c r="F7" s="40"/>
      <c r="G7" s="41"/>
      <c r="H7" s="41"/>
      <c r="I7" s="41"/>
      <c r="J7" s="41"/>
      <c r="K7" s="41"/>
      <c r="L7" s="39"/>
      <c r="M7" s="42"/>
    </row>
    <row r="8" spans="2:13" s="30" customFormat="1" ht="16.5" customHeight="1" x14ac:dyDescent="0.3">
      <c r="B8" s="169" t="s">
        <v>0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</row>
    <row r="9" spans="2:13" s="30" customFormat="1" ht="15.75" x14ac:dyDescent="0.25">
      <c r="B9" s="172" t="s">
        <v>1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4"/>
    </row>
    <row r="10" spans="2:13" s="30" customFormat="1" ht="15.75" x14ac:dyDescent="0.25">
      <c r="B10" s="175" t="s">
        <v>2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7"/>
    </row>
    <row r="11" spans="2:13" s="30" customFormat="1" ht="15" x14ac:dyDescent="0.25">
      <c r="B11" s="178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</row>
    <row r="12" spans="2:13" s="30" customFormat="1" ht="17.25" customHeight="1" x14ac:dyDescent="0.2">
      <c r="B12" s="43"/>
      <c r="C12" s="44"/>
      <c r="D12" s="44"/>
      <c r="E12" s="44"/>
      <c r="F12" s="45"/>
      <c r="G12" s="46"/>
      <c r="H12" s="46"/>
      <c r="I12" s="46"/>
      <c r="J12" s="46"/>
      <c r="K12" s="46"/>
      <c r="L12" s="44"/>
      <c r="M12" s="47"/>
    </row>
    <row r="13" spans="2:13" s="30" customFormat="1" ht="21.75" customHeight="1" x14ac:dyDescent="0.25">
      <c r="B13" s="43"/>
      <c r="C13" s="44"/>
      <c r="D13" s="48"/>
      <c r="F13" s="49" t="s">
        <v>3</v>
      </c>
      <c r="G13" s="181" t="str">
        <f>+'[1]Datos Generales'!C7</f>
        <v xml:space="preserve">INSTITUTO DE  SEGURIDAD  DE LAS FUERZAS ARMADAS ISSFFAA                               </v>
      </c>
      <c r="H13" s="182"/>
      <c r="I13" s="183"/>
      <c r="J13" s="48"/>
      <c r="K13" s="41"/>
      <c r="L13" s="39"/>
      <c r="M13" s="47"/>
    </row>
    <row r="14" spans="2:13" s="30" customFormat="1" ht="22.5" customHeight="1" x14ac:dyDescent="0.2">
      <c r="B14" s="43"/>
      <c r="C14" s="44"/>
      <c r="D14" s="48"/>
      <c r="E14" s="49"/>
      <c r="F14" s="50"/>
      <c r="G14" s="50"/>
      <c r="H14" s="50"/>
      <c r="I14" s="48"/>
      <c r="J14" s="48"/>
      <c r="K14" s="41"/>
      <c r="L14" s="39"/>
      <c r="M14" s="47"/>
    </row>
    <row r="15" spans="2:13" s="30" customFormat="1" ht="15" x14ac:dyDescent="0.25">
      <c r="B15" s="43"/>
      <c r="C15" s="49" t="s">
        <v>7</v>
      </c>
      <c r="D15" s="51">
        <f>'[1]Datos Generales'!C6</f>
        <v>44926</v>
      </c>
      <c r="E15" s="49" t="s">
        <v>5</v>
      </c>
      <c r="F15" s="52" t="str">
        <f>'[1]Datos Generales'!C8</f>
        <v>0203</v>
      </c>
      <c r="G15" s="49" t="s">
        <v>4</v>
      </c>
      <c r="H15" s="52" t="str">
        <f>'[1]Datos Generales'!C9</f>
        <v>01</v>
      </c>
      <c r="I15" s="49" t="s">
        <v>6</v>
      </c>
      <c r="J15" s="53" t="str">
        <f>+'[1]Datos Generales'!C10</f>
        <v>01</v>
      </c>
      <c r="K15" s="49" t="s">
        <v>8</v>
      </c>
      <c r="L15" s="53" t="str">
        <f>+'[1]Datos Generales'!C11</f>
        <v>0004</v>
      </c>
      <c r="M15" s="47"/>
    </row>
    <row r="16" spans="2:13" s="30" customFormat="1" ht="23.25" customHeight="1" x14ac:dyDescent="0.25">
      <c r="B16" s="43"/>
      <c r="C16" s="44"/>
      <c r="G16" s="54"/>
      <c r="H16" s="55"/>
      <c r="K16" s="46"/>
      <c r="L16" s="44"/>
      <c r="M16" s="47"/>
    </row>
    <row r="17" spans="2:15" s="30" customFormat="1" ht="21" customHeight="1" x14ac:dyDescent="0.25">
      <c r="B17" s="43"/>
      <c r="C17" s="44"/>
      <c r="E17" s="56"/>
      <c r="F17" s="54"/>
      <c r="G17" s="54"/>
      <c r="H17" s="55"/>
      <c r="I17" s="56"/>
      <c r="J17" s="57"/>
      <c r="K17" s="46"/>
      <c r="L17" s="44"/>
      <c r="M17" s="47"/>
    </row>
    <row r="18" spans="2:15" s="30" customFormat="1" ht="15.75" x14ac:dyDescent="0.25">
      <c r="B18" s="43"/>
      <c r="C18" s="58"/>
      <c r="D18" s="58"/>
      <c r="E18" s="58"/>
      <c r="F18" s="59"/>
      <c r="G18" s="60"/>
      <c r="H18" s="61"/>
      <c r="I18" s="61"/>
      <c r="J18" s="62"/>
      <c r="K18" s="63"/>
      <c r="L18" s="44"/>
      <c r="M18" s="47"/>
    </row>
    <row r="19" spans="2:15" s="67" customFormat="1" ht="15.75" customHeight="1" x14ac:dyDescent="0.2">
      <c r="B19" s="64"/>
      <c r="C19" s="168" t="s">
        <v>283</v>
      </c>
      <c r="D19" s="168" t="s">
        <v>284</v>
      </c>
      <c r="E19" s="168" t="s">
        <v>9</v>
      </c>
      <c r="F19" s="168" t="s">
        <v>285</v>
      </c>
      <c r="G19" s="65" t="s">
        <v>286</v>
      </c>
      <c r="H19" s="168" t="s">
        <v>10</v>
      </c>
      <c r="I19" s="168"/>
      <c r="J19" s="168" t="s">
        <v>287</v>
      </c>
      <c r="K19" s="65" t="s">
        <v>286</v>
      </c>
      <c r="L19" s="168" t="s">
        <v>11</v>
      </c>
      <c r="M19" s="66"/>
    </row>
    <row r="20" spans="2:15" s="67" customFormat="1" ht="35.25" customHeight="1" x14ac:dyDescent="0.2">
      <c r="B20" s="64"/>
      <c r="C20" s="168"/>
      <c r="D20" s="168"/>
      <c r="E20" s="168"/>
      <c r="F20" s="168"/>
      <c r="G20" s="168" t="s">
        <v>288</v>
      </c>
      <c r="H20" s="168" t="s">
        <v>289</v>
      </c>
      <c r="I20" s="168" t="s">
        <v>290</v>
      </c>
      <c r="J20" s="168"/>
      <c r="K20" s="168" t="s">
        <v>291</v>
      </c>
      <c r="L20" s="168"/>
      <c r="M20" s="66"/>
    </row>
    <row r="21" spans="2:15" s="67" customFormat="1" ht="28.5" customHeight="1" x14ac:dyDescent="0.2">
      <c r="B21" s="64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66"/>
      <c r="N21" s="68"/>
      <c r="O21" s="68"/>
    </row>
    <row r="22" spans="2:15" s="30" customFormat="1" ht="20.25" customHeight="1" x14ac:dyDescent="0.25">
      <c r="B22" s="43"/>
      <c r="C22" s="3" t="s">
        <v>14</v>
      </c>
      <c r="D22" s="2" t="s">
        <v>13</v>
      </c>
      <c r="E22" s="1" t="s">
        <v>12</v>
      </c>
      <c r="F22" s="3" t="s">
        <v>15</v>
      </c>
      <c r="G22" s="1">
        <v>318418.36</v>
      </c>
      <c r="H22" s="1">
        <v>10233185.699999999</v>
      </c>
      <c r="I22" s="69"/>
      <c r="J22" s="1">
        <v>10551604.060010308</v>
      </c>
      <c r="K22" s="1">
        <f>+G22+H22+I22-J22</f>
        <v>-1.0309740900993347E-5</v>
      </c>
      <c r="L22" s="70"/>
      <c r="M22" s="47"/>
      <c r="N22" s="71"/>
      <c r="O22" s="71"/>
    </row>
    <row r="23" spans="2:15" s="30" customFormat="1" ht="25.5" customHeight="1" x14ac:dyDescent="0.25">
      <c r="B23" s="43"/>
      <c r="C23" s="3" t="s">
        <v>14</v>
      </c>
      <c r="D23" s="2" t="s">
        <v>17</v>
      </c>
      <c r="E23" s="1" t="s">
        <v>16</v>
      </c>
      <c r="F23" s="3" t="s">
        <v>18</v>
      </c>
      <c r="G23" s="1">
        <v>263115</v>
      </c>
      <c r="H23" s="1">
        <v>138354.99999999997</v>
      </c>
      <c r="I23" s="69"/>
      <c r="J23" s="1">
        <v>401470</v>
      </c>
      <c r="K23" s="1">
        <f t="shared" ref="K23:K44" si="0">+G23+H23+I23-J23</f>
        <v>0</v>
      </c>
      <c r="L23" s="70"/>
      <c r="M23" s="47"/>
      <c r="N23" s="71"/>
      <c r="O23" s="71"/>
    </row>
    <row r="24" spans="2:15" s="30" customFormat="1" ht="21.75" customHeight="1" x14ac:dyDescent="0.25">
      <c r="B24" s="43"/>
      <c r="C24" s="3" t="s">
        <v>14</v>
      </c>
      <c r="D24" s="2" t="s">
        <v>20</v>
      </c>
      <c r="E24" s="1" t="s">
        <v>19</v>
      </c>
      <c r="F24" s="4" t="s">
        <v>21</v>
      </c>
      <c r="G24" s="1">
        <v>20000</v>
      </c>
      <c r="H24" s="1">
        <v>1929217.4</v>
      </c>
      <c r="I24" s="69"/>
      <c r="J24" s="1">
        <v>1305481.2</v>
      </c>
      <c r="K24" s="1">
        <f t="shared" si="0"/>
        <v>643736.19999999995</v>
      </c>
      <c r="L24" s="70"/>
      <c r="M24" s="47"/>
      <c r="N24" s="71"/>
      <c r="O24" s="71"/>
    </row>
    <row r="25" spans="2:15" s="30" customFormat="1" ht="22.5" customHeight="1" x14ac:dyDescent="0.25">
      <c r="B25" s="43"/>
      <c r="C25" s="3" t="s">
        <v>14</v>
      </c>
      <c r="D25" s="2" t="s">
        <v>23</v>
      </c>
      <c r="E25" s="1" t="s">
        <v>22</v>
      </c>
      <c r="F25" s="4" t="s">
        <v>24</v>
      </c>
      <c r="G25" s="1">
        <v>50000</v>
      </c>
      <c r="H25" s="1">
        <v>69089</v>
      </c>
      <c r="I25" s="69"/>
      <c r="J25" s="1">
        <v>119089</v>
      </c>
      <c r="K25" s="1">
        <f t="shared" si="0"/>
        <v>0</v>
      </c>
      <c r="L25" s="70"/>
      <c r="M25" s="47"/>
      <c r="N25" s="71"/>
      <c r="O25" s="71"/>
    </row>
    <row r="26" spans="2:15" s="30" customFormat="1" ht="18.75" customHeight="1" x14ac:dyDescent="0.25">
      <c r="B26" s="43"/>
      <c r="C26" s="3" t="s">
        <v>14</v>
      </c>
      <c r="D26" s="2" t="s">
        <v>26</v>
      </c>
      <c r="E26" s="1" t="s">
        <v>25</v>
      </c>
      <c r="F26" s="3" t="s">
        <v>27</v>
      </c>
      <c r="G26" s="1">
        <v>0</v>
      </c>
      <c r="H26" s="1">
        <v>367404.56</v>
      </c>
      <c r="I26" s="69"/>
      <c r="J26" s="1">
        <v>367404.56</v>
      </c>
      <c r="K26" s="1">
        <f t="shared" si="0"/>
        <v>0</v>
      </c>
      <c r="L26" s="70"/>
      <c r="M26" s="47"/>
      <c r="N26" s="71"/>
      <c r="O26" s="71"/>
    </row>
    <row r="27" spans="2:15" s="30" customFormat="1" ht="21" customHeight="1" x14ac:dyDescent="0.25">
      <c r="B27" s="43"/>
      <c r="C27" s="3" t="s">
        <v>14</v>
      </c>
      <c r="D27" s="2" t="s">
        <v>29</v>
      </c>
      <c r="E27" s="1" t="s">
        <v>28</v>
      </c>
      <c r="F27" s="3" t="s">
        <v>30</v>
      </c>
      <c r="G27" s="1">
        <v>200000</v>
      </c>
      <c r="H27" s="1">
        <v>5400000</v>
      </c>
      <c r="I27" s="69"/>
      <c r="J27" s="1">
        <v>5600000</v>
      </c>
      <c r="K27" s="1">
        <f t="shared" si="0"/>
        <v>0</v>
      </c>
      <c r="L27" s="70"/>
      <c r="M27" s="47"/>
      <c r="N27" s="71"/>
      <c r="O27" s="71"/>
    </row>
    <row r="28" spans="2:15" s="30" customFormat="1" ht="22.5" customHeight="1" x14ac:dyDescent="0.25">
      <c r="B28" s="43"/>
      <c r="C28" s="3" t="s">
        <v>14</v>
      </c>
      <c r="D28" s="2" t="s">
        <v>32</v>
      </c>
      <c r="E28" s="1" t="s">
        <v>31</v>
      </c>
      <c r="F28" s="3" t="s">
        <v>33</v>
      </c>
      <c r="G28" s="1">
        <v>0</v>
      </c>
      <c r="H28" s="1">
        <v>230218</v>
      </c>
      <c r="I28" s="69"/>
      <c r="J28" s="1">
        <v>196587.99999999997</v>
      </c>
      <c r="K28" s="1">
        <f t="shared" si="0"/>
        <v>33630.000000000029</v>
      </c>
      <c r="L28" s="70"/>
      <c r="M28" s="47"/>
      <c r="N28" s="71"/>
      <c r="O28" s="71"/>
    </row>
    <row r="29" spans="2:15" s="30" customFormat="1" ht="22.5" customHeight="1" x14ac:dyDescent="0.25">
      <c r="B29" s="43"/>
      <c r="C29" s="3" t="s">
        <v>14</v>
      </c>
      <c r="D29" s="2" t="s">
        <v>35</v>
      </c>
      <c r="E29" s="1" t="s">
        <v>34</v>
      </c>
      <c r="F29" s="3" t="s">
        <v>36</v>
      </c>
      <c r="G29" s="1">
        <v>46066</v>
      </c>
      <c r="H29" s="1">
        <v>646687.19929200003</v>
      </c>
      <c r="I29" s="69"/>
      <c r="J29" s="1">
        <v>453991.14595866663</v>
      </c>
      <c r="K29" s="1">
        <f t="shared" si="0"/>
        <v>238762.0533333334</v>
      </c>
      <c r="L29" s="70"/>
      <c r="M29" s="47"/>
      <c r="N29" s="71"/>
      <c r="O29" s="71"/>
    </row>
    <row r="30" spans="2:15" s="30" customFormat="1" ht="30.75" customHeight="1" x14ac:dyDescent="0.25">
      <c r="B30" s="43"/>
      <c r="C30" s="3" t="s">
        <v>14</v>
      </c>
      <c r="D30" s="2" t="s">
        <v>38</v>
      </c>
      <c r="E30" s="1" t="s">
        <v>37</v>
      </c>
      <c r="F30" s="5" t="s">
        <v>39</v>
      </c>
      <c r="G30" s="1">
        <v>71000</v>
      </c>
      <c r="H30" s="1">
        <v>1366019.22</v>
      </c>
      <c r="I30" s="69"/>
      <c r="J30" s="1">
        <v>315331.75200000004</v>
      </c>
      <c r="K30" s="1">
        <f t="shared" si="0"/>
        <v>1121687.4679999999</v>
      </c>
      <c r="L30" s="70"/>
      <c r="M30" s="47"/>
      <c r="N30" s="71"/>
      <c r="O30" s="71"/>
    </row>
    <row r="31" spans="2:15" s="30" customFormat="1" ht="15.75" x14ac:dyDescent="0.25">
      <c r="B31" s="43"/>
      <c r="C31" s="3" t="s">
        <v>14</v>
      </c>
      <c r="D31" s="2" t="s">
        <v>41</v>
      </c>
      <c r="E31" s="1" t="s">
        <v>40</v>
      </c>
      <c r="F31" s="6" t="s">
        <v>42</v>
      </c>
      <c r="G31" s="1">
        <v>0</v>
      </c>
      <c r="H31" s="1">
        <v>8389.7999999999993</v>
      </c>
      <c r="I31" s="69"/>
      <c r="J31" s="1">
        <v>8389.7999999999993</v>
      </c>
      <c r="K31" s="1">
        <f t="shared" si="0"/>
        <v>0</v>
      </c>
      <c r="L31" s="70"/>
      <c r="M31" s="47"/>
      <c r="N31" s="71"/>
      <c r="O31" s="71"/>
    </row>
    <row r="32" spans="2:15" s="30" customFormat="1" ht="15.75" hidden="1" x14ac:dyDescent="0.25">
      <c r="B32" s="43"/>
      <c r="C32" s="72"/>
      <c r="D32" s="73"/>
      <c r="E32" s="73"/>
      <c r="F32" s="74"/>
      <c r="G32" s="69"/>
      <c r="H32" s="69"/>
      <c r="I32" s="69"/>
      <c r="J32" s="69"/>
      <c r="K32" s="75">
        <f t="shared" si="0"/>
        <v>0</v>
      </c>
      <c r="L32" s="70"/>
      <c r="M32" s="47"/>
      <c r="N32" s="71"/>
      <c r="O32" s="71"/>
    </row>
    <row r="33" spans="2:15" s="30" customFormat="1" ht="15.75" hidden="1" x14ac:dyDescent="0.25">
      <c r="B33" s="43"/>
      <c r="C33" s="72"/>
      <c r="D33" s="73"/>
      <c r="E33" s="73"/>
      <c r="F33" s="74"/>
      <c r="G33" s="69"/>
      <c r="H33" s="69"/>
      <c r="I33" s="69"/>
      <c r="J33" s="69"/>
      <c r="K33" s="75">
        <f t="shared" si="0"/>
        <v>0</v>
      </c>
      <c r="L33" s="70"/>
      <c r="M33" s="47"/>
      <c r="N33" s="71"/>
      <c r="O33" s="71"/>
    </row>
    <row r="34" spans="2:15" s="30" customFormat="1" ht="23.25" hidden="1" customHeight="1" x14ac:dyDescent="0.25">
      <c r="B34" s="43"/>
      <c r="C34" s="72"/>
      <c r="D34" s="73"/>
      <c r="E34" s="73"/>
      <c r="F34" s="74"/>
      <c r="G34" s="69"/>
      <c r="H34" s="69"/>
      <c r="I34" s="69"/>
      <c r="J34" s="69"/>
      <c r="K34" s="1">
        <f t="shared" si="0"/>
        <v>0</v>
      </c>
      <c r="L34" s="70"/>
      <c r="M34" s="47"/>
    </row>
    <row r="35" spans="2:15" s="30" customFormat="1" ht="13.5" hidden="1" customHeight="1" x14ac:dyDescent="0.25">
      <c r="B35" s="43"/>
      <c r="C35" s="72"/>
      <c r="D35" s="73"/>
      <c r="E35" s="73"/>
      <c r="F35" s="74"/>
      <c r="G35" s="69"/>
      <c r="H35" s="69"/>
      <c r="I35" s="69"/>
      <c r="J35" s="69"/>
      <c r="K35" s="1">
        <f t="shared" si="0"/>
        <v>0</v>
      </c>
      <c r="L35" s="70"/>
      <c r="M35" s="47"/>
    </row>
    <row r="36" spans="2:15" s="30" customFormat="1" ht="27" hidden="1" customHeight="1" x14ac:dyDescent="0.25">
      <c r="B36" s="43"/>
      <c r="C36" s="72"/>
      <c r="D36" s="73"/>
      <c r="E36" s="73"/>
      <c r="F36" s="74"/>
      <c r="G36" s="69"/>
      <c r="H36" s="69"/>
      <c r="I36" s="69"/>
      <c r="J36" s="69"/>
      <c r="K36" s="1">
        <f t="shared" si="0"/>
        <v>0</v>
      </c>
      <c r="L36" s="70"/>
      <c r="M36" s="47"/>
    </row>
    <row r="37" spans="2:15" s="30" customFormat="1" ht="20.25" hidden="1" customHeight="1" x14ac:dyDescent="0.25">
      <c r="B37" s="43"/>
      <c r="C37" s="72"/>
      <c r="D37" s="73"/>
      <c r="E37" s="73"/>
      <c r="F37" s="74"/>
      <c r="G37" s="69"/>
      <c r="H37" s="69"/>
      <c r="I37" s="69"/>
      <c r="J37" s="69"/>
      <c r="K37" s="1">
        <f t="shared" si="0"/>
        <v>0</v>
      </c>
      <c r="L37" s="70"/>
      <c r="M37" s="47"/>
    </row>
    <row r="38" spans="2:15" s="30" customFormat="1" ht="21.75" hidden="1" customHeight="1" x14ac:dyDescent="0.25">
      <c r="B38" s="43"/>
      <c r="C38" s="72"/>
      <c r="D38" s="73"/>
      <c r="E38" s="73"/>
      <c r="F38" s="74"/>
      <c r="G38" s="69"/>
      <c r="H38" s="69"/>
      <c r="I38" s="69"/>
      <c r="J38" s="69"/>
      <c r="K38" s="1">
        <f t="shared" si="0"/>
        <v>0</v>
      </c>
      <c r="L38" s="70"/>
      <c r="M38" s="47"/>
    </row>
    <row r="39" spans="2:15" s="30" customFormat="1" ht="18" hidden="1" customHeight="1" x14ac:dyDescent="0.25">
      <c r="B39" s="43"/>
      <c r="C39" s="72"/>
      <c r="D39" s="73"/>
      <c r="E39" s="73"/>
      <c r="F39" s="74"/>
      <c r="G39" s="69"/>
      <c r="H39" s="69"/>
      <c r="I39" s="69"/>
      <c r="J39" s="69"/>
      <c r="K39" s="1">
        <f t="shared" si="0"/>
        <v>0</v>
      </c>
      <c r="L39" s="70"/>
      <c r="M39" s="47"/>
    </row>
    <row r="40" spans="2:15" s="30" customFormat="1" ht="15.75" hidden="1" x14ac:dyDescent="0.25">
      <c r="B40" s="43"/>
      <c r="C40" s="72"/>
      <c r="D40" s="73"/>
      <c r="E40" s="73"/>
      <c r="F40" s="74"/>
      <c r="G40" s="69"/>
      <c r="H40" s="69"/>
      <c r="I40" s="69"/>
      <c r="J40" s="69"/>
      <c r="K40" s="1">
        <f t="shared" si="0"/>
        <v>0</v>
      </c>
      <c r="L40" s="70"/>
      <c r="M40" s="47"/>
    </row>
    <row r="41" spans="2:15" s="30" customFormat="1" ht="15.75" hidden="1" x14ac:dyDescent="0.25">
      <c r="B41" s="43"/>
      <c r="C41" s="72"/>
      <c r="D41" s="73"/>
      <c r="E41" s="73"/>
      <c r="F41" s="74"/>
      <c r="G41" s="69"/>
      <c r="H41" s="69"/>
      <c r="I41" s="69"/>
      <c r="J41" s="69"/>
      <c r="K41" s="1">
        <f t="shared" si="0"/>
        <v>0</v>
      </c>
      <c r="L41" s="70"/>
      <c r="M41" s="47"/>
    </row>
    <row r="42" spans="2:15" s="30" customFormat="1" ht="15.75" hidden="1" x14ac:dyDescent="0.25">
      <c r="B42" s="43"/>
      <c r="C42" s="72"/>
      <c r="D42" s="73"/>
      <c r="E42" s="73"/>
      <c r="F42" s="74"/>
      <c r="G42" s="69"/>
      <c r="H42" s="69"/>
      <c r="I42" s="69"/>
      <c r="J42" s="69"/>
      <c r="K42" s="1">
        <f t="shared" si="0"/>
        <v>0</v>
      </c>
      <c r="L42" s="70"/>
      <c r="M42" s="47"/>
    </row>
    <row r="43" spans="2:15" s="30" customFormat="1" ht="15.75" hidden="1" x14ac:dyDescent="0.25">
      <c r="B43" s="43"/>
      <c r="C43" s="72"/>
      <c r="D43" s="73"/>
      <c r="E43" s="73"/>
      <c r="F43" s="74"/>
      <c r="G43" s="69"/>
      <c r="H43" s="69"/>
      <c r="I43" s="69"/>
      <c r="J43" s="69"/>
      <c r="K43" s="1">
        <f t="shared" si="0"/>
        <v>0</v>
      </c>
      <c r="L43" s="70"/>
      <c r="M43" s="47"/>
    </row>
    <row r="44" spans="2:15" s="30" customFormat="1" ht="7.5" hidden="1" customHeight="1" x14ac:dyDescent="0.25">
      <c r="B44" s="43"/>
      <c r="C44" s="72"/>
      <c r="D44" s="73"/>
      <c r="E44" s="73"/>
      <c r="F44" s="74"/>
      <c r="G44" s="69"/>
      <c r="H44" s="69"/>
      <c r="I44" s="69"/>
      <c r="J44" s="69"/>
      <c r="K44" s="1">
        <f t="shared" si="0"/>
        <v>0</v>
      </c>
      <c r="L44" s="70"/>
      <c r="M44" s="47"/>
    </row>
    <row r="45" spans="2:15" s="30" customFormat="1" ht="15.75" x14ac:dyDescent="0.25">
      <c r="B45" s="43"/>
      <c r="C45" s="163" t="s">
        <v>43</v>
      </c>
      <c r="D45" s="163"/>
      <c r="E45" s="163"/>
      <c r="F45" s="163"/>
      <c r="G45" s="76">
        <f>SUM(G22:G44)</f>
        <v>968599.36</v>
      </c>
      <c r="H45" s="76">
        <f>SUM(H22:H44)</f>
        <v>20388565.879292</v>
      </c>
      <c r="I45" s="76">
        <f>SUM(I22:I44)</f>
        <v>0</v>
      </c>
      <c r="J45" s="76">
        <f>SUM(J22:J44)</f>
        <v>19319349.517968975</v>
      </c>
      <c r="K45" s="76">
        <f>SUM(K22:K44)</f>
        <v>2037815.7213230236</v>
      </c>
      <c r="L45" s="77"/>
      <c r="M45" s="47"/>
    </row>
    <row r="46" spans="2:15" s="30" customFormat="1" x14ac:dyDescent="0.2">
      <c r="B46" s="43"/>
      <c r="C46" s="78"/>
      <c r="D46" s="78"/>
      <c r="E46" s="78"/>
      <c r="F46" s="79"/>
      <c r="G46" s="7"/>
      <c r="H46" s="7"/>
      <c r="I46" s="7"/>
      <c r="J46" s="7"/>
      <c r="K46" s="7"/>
      <c r="L46" s="80" t="s">
        <v>44</v>
      </c>
      <c r="M46" s="47"/>
    </row>
    <row r="47" spans="2:15" s="30" customFormat="1" x14ac:dyDescent="0.2">
      <c r="B47" s="43"/>
      <c r="C47" s="78"/>
      <c r="D47" s="78"/>
      <c r="E47" s="78"/>
      <c r="F47" s="79"/>
      <c r="G47" s="7"/>
      <c r="H47" s="7"/>
      <c r="I47" s="7"/>
      <c r="J47" s="7"/>
      <c r="K47" s="7"/>
      <c r="L47" s="80"/>
      <c r="M47" s="44"/>
    </row>
    <row r="48" spans="2:15" s="30" customFormat="1" x14ac:dyDescent="0.2">
      <c r="B48" s="43"/>
      <c r="C48" s="78"/>
      <c r="D48" s="78"/>
      <c r="E48" s="78"/>
      <c r="F48" s="79"/>
      <c r="G48" s="7"/>
      <c r="H48" s="7"/>
      <c r="I48" s="7"/>
      <c r="J48" s="7"/>
      <c r="K48" s="7"/>
      <c r="L48" s="80"/>
      <c r="M48" s="44"/>
    </row>
    <row r="49" spans="2:17" s="30" customFormat="1" x14ac:dyDescent="0.2">
      <c r="B49" s="43"/>
      <c r="C49" s="78"/>
      <c r="D49" s="78"/>
      <c r="E49" s="78"/>
      <c r="F49" s="79"/>
      <c r="G49" s="7"/>
      <c r="H49" s="7"/>
      <c r="I49" s="7"/>
      <c r="J49" s="7"/>
      <c r="K49" s="7"/>
      <c r="L49" s="80"/>
      <c r="M49" s="44"/>
    </row>
    <row r="50" spans="2:17" s="30" customFormat="1" x14ac:dyDescent="0.2">
      <c r="B50" s="43"/>
      <c r="C50" s="78"/>
      <c r="D50" s="78"/>
      <c r="E50" s="78"/>
      <c r="F50" s="79"/>
      <c r="G50" s="7"/>
      <c r="H50" s="7"/>
      <c r="I50" s="7"/>
      <c r="J50" s="7"/>
      <c r="K50" s="7"/>
      <c r="L50" s="80"/>
      <c r="M50" s="44"/>
    </row>
    <row r="51" spans="2:17" s="30" customFormat="1" x14ac:dyDescent="0.2">
      <c r="B51" s="43"/>
      <c r="C51" s="78"/>
      <c r="D51" s="78"/>
      <c r="E51" s="78"/>
      <c r="F51" s="79"/>
      <c r="G51" s="7"/>
      <c r="H51" s="7"/>
      <c r="I51" s="7"/>
      <c r="J51" s="7"/>
      <c r="K51" s="7"/>
      <c r="L51" s="80"/>
      <c r="M51" s="44"/>
    </row>
    <row r="52" spans="2:17" s="30" customFormat="1" x14ac:dyDescent="0.2">
      <c r="B52" s="43"/>
      <c r="C52" s="78"/>
      <c r="D52" s="78"/>
      <c r="E52" s="78"/>
      <c r="F52" s="79"/>
      <c r="G52" s="7"/>
      <c r="H52" s="7"/>
      <c r="I52" s="7"/>
      <c r="J52" s="7"/>
      <c r="K52" s="7"/>
      <c r="L52" s="80"/>
      <c r="M52" s="44"/>
    </row>
    <row r="53" spans="2:17" s="81" customFormat="1" ht="19.5" customHeight="1" x14ac:dyDescent="0.25">
      <c r="B53" s="82"/>
      <c r="C53" s="83"/>
      <c r="D53" s="164" t="s">
        <v>296</v>
      </c>
      <c r="E53" s="164"/>
      <c r="F53" s="84"/>
      <c r="G53" s="164" t="s">
        <v>292</v>
      </c>
      <c r="H53" s="164"/>
      <c r="I53" s="85"/>
      <c r="J53" s="85"/>
      <c r="K53" s="165" t="s">
        <v>293</v>
      </c>
      <c r="L53" s="165"/>
      <c r="M53" s="165"/>
    </row>
    <row r="54" spans="2:17" s="86" customFormat="1" ht="15.75" x14ac:dyDescent="0.25">
      <c r="B54" s="87"/>
      <c r="C54" s="88"/>
      <c r="D54" s="166" t="str">
        <f>'[1]Datos Generales'!C16</f>
        <v>Preparado por</v>
      </c>
      <c r="E54" s="166"/>
      <c r="F54" s="85"/>
      <c r="G54" s="167" t="str">
        <f>'[1]Datos Generales'!D16</f>
        <v>Revisado por</v>
      </c>
      <c r="H54" s="167"/>
      <c r="I54" s="89"/>
      <c r="J54" s="90"/>
      <c r="K54" s="91" t="str">
        <f>'[2]Datos Generales'!D15</f>
        <v>Autorizado por</v>
      </c>
      <c r="L54" s="88"/>
      <c r="M54" s="92"/>
      <c r="O54" s="93"/>
      <c r="P54" s="93"/>
      <c r="Q54" s="93"/>
    </row>
    <row r="55" spans="2:17" s="94" customFormat="1" ht="27" customHeight="1" x14ac:dyDescent="0.25">
      <c r="B55" s="95"/>
      <c r="C55" s="96"/>
      <c r="D55" s="161" t="s">
        <v>297</v>
      </c>
      <c r="E55" s="161"/>
      <c r="F55" s="97"/>
      <c r="G55" s="161" t="s">
        <v>45</v>
      </c>
      <c r="H55" s="161"/>
      <c r="I55" s="97"/>
      <c r="J55" s="90"/>
      <c r="K55" s="98" t="s">
        <v>294</v>
      </c>
      <c r="L55" s="96"/>
      <c r="M55" s="99"/>
    </row>
    <row r="56" spans="2:17" s="100" customFormat="1" ht="15.75" x14ac:dyDescent="0.25">
      <c r="B56" s="101"/>
      <c r="C56" s="102"/>
      <c r="D56" s="160" t="str">
        <f>'[1]Datos Generales'!C17</f>
        <v>Puesto que ocupa</v>
      </c>
      <c r="E56" s="160"/>
      <c r="F56" s="103"/>
      <c r="G56" s="160" t="str">
        <f>'[2]Datos Generales'!C16</f>
        <v>Puesto que ocupa</v>
      </c>
      <c r="H56" s="160"/>
      <c r="I56" s="104"/>
      <c r="J56" s="105"/>
      <c r="K56" s="106" t="str">
        <f>'[2]Datos Generales'!D16</f>
        <v>Puesto que ocupa</v>
      </c>
      <c r="L56" s="107"/>
      <c r="M56" s="108"/>
    </row>
    <row r="57" spans="2:17" s="100" customFormat="1" ht="24.75" customHeight="1" x14ac:dyDescent="0.25">
      <c r="B57" s="101"/>
      <c r="C57" s="102"/>
      <c r="D57" s="162"/>
      <c r="E57" s="162"/>
      <c r="F57" s="97"/>
      <c r="G57" s="162"/>
      <c r="H57" s="162"/>
      <c r="I57" s="97"/>
      <c r="J57" s="90"/>
      <c r="K57" s="109"/>
      <c r="L57" s="107"/>
      <c r="M57" s="108"/>
    </row>
    <row r="58" spans="2:17" s="100" customFormat="1" ht="15.75" x14ac:dyDescent="0.25">
      <c r="B58" s="101"/>
      <c r="C58" s="102"/>
      <c r="D58" s="160" t="s">
        <v>46</v>
      </c>
      <c r="E58" s="160"/>
      <c r="F58" s="103"/>
      <c r="G58" s="160" t="s">
        <v>47</v>
      </c>
      <c r="H58" s="160"/>
      <c r="I58" s="104"/>
      <c r="J58" s="105"/>
      <c r="K58" s="106" t="s">
        <v>48</v>
      </c>
      <c r="L58" s="107"/>
      <c r="M58" s="108"/>
    </row>
    <row r="59" spans="2:17" s="110" customFormat="1" ht="15" x14ac:dyDescent="0.25">
      <c r="B59" s="111"/>
      <c r="C59" s="112"/>
      <c r="D59" s="113"/>
      <c r="E59" s="113"/>
      <c r="F59" s="113"/>
      <c r="G59" s="113"/>
      <c r="H59" s="113"/>
      <c r="I59" s="113"/>
      <c r="J59" s="113"/>
      <c r="K59" s="113"/>
      <c r="L59" s="113"/>
      <c r="M59" s="114"/>
    </row>
    <row r="60" spans="2:17" s="110" customFormat="1" ht="15" x14ac:dyDescent="0.25"/>
    <row r="61" spans="2:17" s="110" customFormat="1" ht="15" x14ac:dyDescent="0.25"/>
    <row r="62" spans="2:17" s="115" customFormat="1" ht="15" x14ac:dyDescent="0.25"/>
    <row r="63" spans="2:17" s="115" customFormat="1" ht="15" x14ac:dyDescent="0.25"/>
    <row r="64" spans="2:17" s="115" customFormat="1" ht="15" x14ac:dyDescent="0.25"/>
    <row r="65" s="115" customFormat="1" ht="15" x14ac:dyDescent="0.25"/>
    <row r="66" s="115" customFormat="1" ht="15" x14ac:dyDescent="0.25"/>
    <row r="67" s="115" customFormat="1" ht="15" x14ac:dyDescent="0.25"/>
    <row r="68" s="115" customFormat="1" ht="15" x14ac:dyDescent="0.25"/>
    <row r="69" s="115" customFormat="1" ht="15" x14ac:dyDescent="0.25"/>
    <row r="70" s="115" customFormat="1" ht="15" x14ac:dyDescent="0.25"/>
    <row r="71" s="115" customFormat="1" ht="15" x14ac:dyDescent="0.25"/>
    <row r="72" s="115" customFormat="1" ht="15" x14ac:dyDescent="0.25"/>
    <row r="73" s="115" customFormat="1" ht="15" x14ac:dyDescent="0.25"/>
    <row r="74" s="115" customFormat="1" ht="15" x14ac:dyDescent="0.25"/>
  </sheetData>
  <sheetProtection algorithmName="SHA-512" hashValue="dbYxWfZzr6UrOi282FllMDddJPinAfN03PqnOP2z2RpLUfKTz7n3N/ExAxcaEwY9S+0cXRzCkzmBicVtxnIE6A==" saltValue="Jp/oejMvH8zp4CwpVcdVpQ==" spinCount="100000" sheet="1" formatColumns="0" formatRows="0" insertColumns="0" insertRows="0"/>
  <mergeCells count="30">
    <mergeCell ref="C19:C21"/>
    <mergeCell ref="D19:D21"/>
    <mergeCell ref="E19:E21"/>
    <mergeCell ref="F19:F21"/>
    <mergeCell ref="H19:I19"/>
    <mergeCell ref="B8:M8"/>
    <mergeCell ref="B9:M9"/>
    <mergeCell ref="B10:M10"/>
    <mergeCell ref="B11:M11"/>
    <mergeCell ref="G13:I13"/>
    <mergeCell ref="J19:J21"/>
    <mergeCell ref="L19:L21"/>
    <mergeCell ref="G20:G21"/>
    <mergeCell ref="H20:H21"/>
    <mergeCell ref="I20:I21"/>
    <mergeCell ref="K20:K21"/>
    <mergeCell ref="C45:F45"/>
    <mergeCell ref="D53:E53"/>
    <mergeCell ref="G53:H53"/>
    <mergeCell ref="K53:M53"/>
    <mergeCell ref="D54:E54"/>
    <mergeCell ref="G54:H54"/>
    <mergeCell ref="D58:E58"/>
    <mergeCell ref="G58:H58"/>
    <mergeCell ref="D55:E55"/>
    <mergeCell ref="G55:H55"/>
    <mergeCell ref="D56:E56"/>
    <mergeCell ref="G56:H56"/>
    <mergeCell ref="D57:E57"/>
    <mergeCell ref="G57:H57"/>
  </mergeCells>
  <dataValidations count="2">
    <dataValidation type="list" allowBlank="1" showInputMessage="1" showErrorMessage="1" sqref="G19">
      <formula1>$N$21:$N$33</formula1>
    </dataValidation>
    <dataValidation type="list" allowBlank="1" showInputMessage="1" showErrorMessage="1" sqref="K19">
      <formula1>$O$21:$O$33</formula1>
    </dataValidation>
  </dataValidations>
  <pageMargins left="1.17" right="0.39" top="0.79" bottom="0.57999999999999996" header="0.3" footer="0.3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EXISTENCIAS </vt:lpstr>
      <vt:lpstr>02-43 Inv. de Bienes de Consum</vt:lpstr>
      <vt:lpstr>'Reporte de EXISTENCIAS '!Área_de_impresión</vt:lpstr>
      <vt:lpstr>'Reporte de EXISTENCIAS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</dc:creator>
  <cp:lastModifiedBy>Yokasta Baez Ramirez</cp:lastModifiedBy>
  <cp:lastPrinted>2023-01-10T16:02:38Z</cp:lastPrinted>
  <dcterms:created xsi:type="dcterms:W3CDTF">2023-01-04T21:10:25Z</dcterms:created>
  <dcterms:modified xsi:type="dcterms:W3CDTF">2023-04-11T19:45:17Z</dcterms:modified>
</cp:coreProperties>
</file>